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M:\GOYON\Downloads\"/>
    </mc:Choice>
  </mc:AlternateContent>
  <xr:revisionPtr revIDLastSave="0" documentId="8_{83CE9E54-800C-4C3E-B189-8896CEE33D32}" xr6:coauthVersionLast="47" xr6:coauthVersionMax="47" xr10:uidLastSave="{00000000-0000-0000-0000-000000000000}"/>
  <bookViews>
    <workbookView xWindow="-110" yWindow="-110" windowWidth="19420" windowHeight="10420" xr2:uid="{527A3DB4-35E1-475E-B392-CE4391B97568}"/>
  </bookViews>
  <sheets>
    <sheet name="Cadre d'utilisation" sheetId="24" r:id="rId1"/>
    <sheet name="Simulateur AERMC" sheetId="12" r:id="rId2"/>
    <sheet name="Feuil1" sheetId="25" r:id="rId3"/>
  </sheets>
  <definedNames>
    <definedName name="superficielles">'Simulateur AERMC'!$F$42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4" i="12" l="1" a="1"/>
  <c r="E44" i="12" s="1"/>
  <c r="F44" i="12" a="1"/>
  <c r="F44" i="12" s="1"/>
  <c r="D114" i="12"/>
  <c r="E129" i="12"/>
  <c r="F129" i="12"/>
  <c r="G129" i="12"/>
  <c r="H129" i="12"/>
  <c r="I129" i="12"/>
  <c r="J129" i="12"/>
  <c r="D129" i="12"/>
  <c r="D68" i="12" l="1"/>
  <c r="D122" i="12" s="1"/>
  <c r="A53" i="12"/>
  <c r="Q58" i="12"/>
  <c r="P58" i="12"/>
  <c r="O58" i="12"/>
  <c r="N58" i="12"/>
  <c r="M58" i="12"/>
  <c r="L58" i="12"/>
  <c r="Q57" i="12"/>
  <c r="P57" i="12"/>
  <c r="O57" i="12"/>
  <c r="N57" i="12"/>
  <c r="M57" i="12"/>
  <c r="L57" i="12"/>
  <c r="E64" i="12" s="1" a="1"/>
  <c r="E64" i="12" s="1"/>
  <c r="E68" i="12" s="1"/>
  <c r="E122" i="12" s="1"/>
  <c r="Q56" i="12"/>
  <c r="P56" i="12"/>
  <c r="O56" i="12"/>
  <c r="N56" i="12"/>
  <c r="M56" i="12"/>
  <c r="L56" i="12"/>
  <c r="Q55" i="12"/>
  <c r="P55" i="12"/>
  <c r="O55" i="12"/>
  <c r="N55" i="12"/>
  <c r="M55" i="12"/>
  <c r="L55" i="12"/>
  <c r="F64" i="12" l="1" a="1"/>
  <c r="F64" i="12" s="1"/>
  <c r="F68" i="12" s="1"/>
  <c r="F122" i="12" s="1"/>
  <c r="G64" i="12" a="1"/>
  <c r="G64" i="12" s="1"/>
  <c r="G68" i="12" s="1"/>
  <c r="G122" i="12" s="1"/>
  <c r="H64" i="12" a="1"/>
  <c r="H64" i="12" s="1"/>
  <c r="H68" i="12" s="1"/>
  <c r="H122" i="12" s="1"/>
  <c r="I64" i="12" a="1"/>
  <c r="I64" i="12" s="1"/>
  <c r="I68" i="12" s="1"/>
  <c r="I122" i="12" s="1"/>
  <c r="J64" i="12" a="1"/>
  <c r="J64" i="12" s="1"/>
  <c r="J68" i="12" s="1"/>
  <c r="J122" i="12" s="1"/>
  <c r="J128" i="12"/>
  <c r="I128" i="12"/>
  <c r="H128" i="12"/>
  <c r="G128" i="12"/>
  <c r="J124" i="12"/>
  <c r="I124" i="12"/>
  <c r="H124" i="12"/>
  <c r="G124" i="12"/>
  <c r="G115" i="12"/>
  <c r="G130" i="12" s="1"/>
  <c r="J115" i="12"/>
  <c r="J130" i="12" s="1"/>
  <c r="I115" i="12"/>
  <c r="I130" i="12" s="1"/>
  <c r="H115" i="12"/>
  <c r="H130" i="12" s="1"/>
  <c r="J95" i="12"/>
  <c r="J126" i="12" s="1"/>
  <c r="I95" i="12"/>
  <c r="I126" i="12" s="1"/>
  <c r="H95" i="12"/>
  <c r="H126" i="12" s="1"/>
  <c r="G95" i="12"/>
  <c r="G126" i="12" s="1"/>
  <c r="J94" i="12"/>
  <c r="J125" i="12" s="1"/>
  <c r="I94" i="12"/>
  <c r="I125" i="12" s="1"/>
  <c r="H94" i="12"/>
  <c r="H125" i="12" s="1"/>
  <c r="G94" i="12"/>
  <c r="G125" i="12" s="1"/>
  <c r="M79" i="12"/>
  <c r="L79" i="12"/>
  <c r="M78" i="12"/>
  <c r="F88" i="12" s="1" a="1"/>
  <c r="F88" i="12" s="1"/>
  <c r="L78" i="12"/>
  <c r="E88" i="12" s="1" a="1"/>
  <c r="E88" i="12" s="1"/>
  <c r="M77" i="12"/>
  <c r="L77" i="12"/>
  <c r="M76" i="12"/>
  <c r="L76" i="12"/>
  <c r="Q76" i="12"/>
  <c r="P76" i="12"/>
  <c r="O76" i="12"/>
  <c r="N76" i="12"/>
  <c r="Q79" i="12"/>
  <c r="P79" i="12"/>
  <c r="O79" i="12"/>
  <c r="N79" i="12"/>
  <c r="Q78" i="12"/>
  <c r="J88" i="12" s="1" a="1"/>
  <c r="J88" i="12" s="1"/>
  <c r="P78" i="12"/>
  <c r="I88" i="12" s="1" a="1"/>
  <c r="I88" i="12" s="1"/>
  <c r="O78" i="12"/>
  <c r="H88" i="12" s="1" a="1"/>
  <c r="H88" i="12" s="1"/>
  <c r="N78" i="12"/>
  <c r="G88" i="12" s="1" a="1"/>
  <c r="G88" i="12" s="1"/>
  <c r="Q77" i="12"/>
  <c r="P77" i="12"/>
  <c r="O77" i="12"/>
  <c r="N77" i="12"/>
  <c r="Q38" i="12"/>
  <c r="P38" i="12"/>
  <c r="O38" i="12"/>
  <c r="N38" i="12"/>
  <c r="M38" i="12"/>
  <c r="Q37" i="12"/>
  <c r="P37" i="12"/>
  <c r="O37" i="12"/>
  <c r="N37" i="12"/>
  <c r="M37" i="12"/>
  <c r="Q36" i="12"/>
  <c r="P36" i="12"/>
  <c r="O36" i="12"/>
  <c r="N36" i="12"/>
  <c r="M36" i="12"/>
  <c r="L38" i="12"/>
  <c r="L37" i="12"/>
  <c r="L36" i="12"/>
  <c r="Q35" i="12"/>
  <c r="J44" i="12" s="1" a="1"/>
  <c r="J44" i="12" s="1"/>
  <c r="P35" i="12"/>
  <c r="I44" i="12" s="1" a="1"/>
  <c r="I44" i="12" s="1"/>
  <c r="O35" i="12"/>
  <c r="H44" i="12" s="1" a="1"/>
  <c r="H44" i="12" s="1"/>
  <c r="N35" i="12"/>
  <c r="G44" i="12" s="1" a="1"/>
  <c r="G44" i="12" s="1"/>
  <c r="M35" i="12"/>
  <c r="L35" i="12"/>
  <c r="F124" i="12" l="1"/>
  <c r="E124" i="12"/>
  <c r="A33" i="12"/>
  <c r="D92" i="12"/>
  <c r="D25" i="12"/>
  <c r="D113" i="12" s="1"/>
  <c r="D112" i="12"/>
  <c r="E112" i="12" s="1"/>
  <c r="D93" i="12"/>
  <c r="D124" i="12" s="1"/>
  <c r="D130" i="12"/>
  <c r="D126" i="12"/>
  <c r="D125" i="12"/>
  <c r="F115" i="12"/>
  <c r="F130" i="12" s="1"/>
  <c r="E115" i="12"/>
  <c r="E130" i="12" s="1"/>
  <c r="F95" i="12"/>
  <c r="F126" i="12" s="1"/>
  <c r="E95" i="12"/>
  <c r="E126" i="12" s="1"/>
  <c r="F94" i="12"/>
  <c r="F125" i="12" s="1"/>
  <c r="E94" i="12"/>
  <c r="E125" i="12" s="1"/>
  <c r="D101" i="12"/>
  <c r="E101" i="12" s="1"/>
  <c r="F101" i="12" s="1"/>
  <c r="G101" i="12" s="1"/>
  <c r="A85" i="12"/>
  <c r="D128" i="12" l="1"/>
  <c r="D123" i="12"/>
  <c r="H92" i="12"/>
  <c r="H123" i="12" s="1"/>
  <c r="F92" i="12"/>
  <c r="J92" i="12"/>
  <c r="J123" i="12" s="1"/>
  <c r="I92" i="12"/>
  <c r="I123" i="12" s="1"/>
  <c r="G92" i="12"/>
  <c r="G123" i="12" s="1"/>
  <c r="E92" i="12"/>
  <c r="H101" i="12"/>
  <c r="G127" i="12"/>
  <c r="E113" i="12"/>
  <c r="D127" i="12"/>
  <c r="F127" i="12"/>
  <c r="F128" i="12"/>
  <c r="E128" i="12" l="1"/>
  <c r="I101" i="12"/>
  <c r="H127" i="12"/>
  <c r="E123" i="12"/>
  <c r="F123" i="12"/>
  <c r="E127" i="12"/>
  <c r="D48" i="12"/>
  <c r="J101" i="12" l="1"/>
  <c r="J127" i="12" s="1"/>
  <c r="I127" i="12"/>
  <c r="D121" i="12"/>
  <c r="D131" i="12" s="1"/>
  <c r="H48" i="12"/>
  <c r="H121" i="12" s="1"/>
  <c r="H131" i="12" s="1"/>
  <c r="G48" i="12"/>
  <c r="G121" i="12" s="1"/>
  <c r="G131" i="12" s="1"/>
  <c r="I48" i="12"/>
  <c r="I121" i="12" s="1"/>
  <c r="J48" i="12"/>
  <c r="J121" i="12" s="1"/>
  <c r="F48" i="12"/>
  <c r="F121" i="12" s="1"/>
  <c r="F131" i="12" s="1"/>
  <c r="E48" i="12"/>
  <c r="E121" i="12" s="1"/>
  <c r="E131" i="12" s="1"/>
  <c r="A74" i="12"/>
  <c r="J131" i="12" l="1"/>
  <c r="I131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<sst xmlns="http://schemas.openxmlformats.org/spreadsheetml/2006/main" count="191" uniqueCount="103">
  <si>
    <t>Oui</t>
  </si>
  <si>
    <t>Ce simulateur est mis à votre disposition pour vous permettre d'évaluer l'impact de la réforme sur vos redevances pour les années à venir.</t>
  </si>
  <si>
    <t>Non</t>
  </si>
  <si>
    <t>Il a pour objectif d’estimer l'évolution annuelle des montants financiers (redevances et contre valeurs) à la charge d’un site industriel.</t>
  </si>
  <si>
    <t xml:space="preserve">Les estimations annuelles des redevances et contre valeurs restent indicatives. Les assiettes retenues sont celles de l’activité 2024, les tarifs appliqués sont ceux des délibérations en vigueur en septembre 2025. </t>
  </si>
  <si>
    <t>Les redevances pour performance sont estimées sur la base du coefficient de modulation moyen de chaque bassin.</t>
  </si>
  <si>
    <t>Pour toute question sur les tarifs votés et les zones de prélèvement associées, veuillez vous référer à votre distributeur d'eau potable ou à votre correspondant de l'agence de l'eau.</t>
  </si>
  <si>
    <t>Célene / DEB / Agences de l'eau - Novembre 2025</t>
  </si>
  <si>
    <t>Renseignez les cases en jaune fluo SVP</t>
  </si>
  <si>
    <t>Les informations surlignées en vert proviennent de l'agence de l'eau</t>
  </si>
  <si>
    <t>Les informations surlignées en bleu proviennent de la facture d'eau</t>
  </si>
  <si>
    <t>Nom de l'entreprise</t>
  </si>
  <si>
    <t>Entreprise XXXX</t>
  </si>
  <si>
    <t>Qui facture ?</t>
  </si>
  <si>
    <t>Année d'activité</t>
  </si>
  <si>
    <t>Année de facturation</t>
  </si>
  <si>
    <t>Questionnaire sur l'année 2024</t>
  </si>
  <si>
    <t>Réalisez-vous un captage direct dans le milieu naturel (en eau souterraine ou superficielle) ?</t>
  </si>
  <si>
    <t>Agence</t>
  </si>
  <si>
    <t>Etes-vous raccordés au réseau public d'alimentation en eau potable ?</t>
  </si>
  <si>
    <r>
      <t>Volume total d'eau potable facturé en 2024 sur la facture d'eau (m</t>
    </r>
    <r>
      <rPr>
        <vertAlign val="superscript"/>
        <sz val="11"/>
        <rFont val="Aptos Narrow"/>
        <family val="2"/>
        <scheme val="minor"/>
      </rPr>
      <t>3</t>
    </r>
    <r>
      <rPr>
        <sz val="11"/>
        <rFont val="Aptos Narrow"/>
        <family val="2"/>
        <scheme val="minor"/>
      </rPr>
      <t>/an sans tenir compte de l'application des plafonds)</t>
    </r>
  </si>
  <si>
    <t>service d'eau</t>
  </si>
  <si>
    <t>Montant de la ligne préservation de la ressource en eau  facturé en 2024 par le service d'eau (facture d'eau)</t>
  </si>
  <si>
    <t>Montant de la ligne pollution domestique facturé en 2024 par le service d'eau (facture d'eau)</t>
  </si>
  <si>
    <t>Rejetez-vous tout ou partie de vos effluents au réseau d'assainissement collectif ?</t>
  </si>
  <si>
    <t xml:space="preserve">Volume total d'eau assainie facturé en 2024 sur la facture d'eau (m3/an) </t>
  </si>
  <si>
    <t>Montant de la ligne modernisation des réseaux de collecte facturé en 2024 par le service d'eau (facture d'eau)</t>
  </si>
  <si>
    <t>En cas de rejets mixtes, renseignez ici le montant de la redevance PND au prorata du volume rejeté dans le réseau d'assainissement collectif</t>
  </si>
  <si>
    <t>Rejetez-vous tout ou partie de vos effluents au milieu naturel (avec ou sans traitement) ?</t>
  </si>
  <si>
    <t>Si vous prélevez de l'eau dans le milieu naturel (forage, cours d'eau)</t>
  </si>
  <si>
    <t>Coefficients d'évolution</t>
  </si>
  <si>
    <t>Coefficient d'évolution à appliquer pour calculer votre redevance de l'année :</t>
  </si>
  <si>
    <t>Le coefficient de l'année N correspond à l'évolution des taux votés par l'agence de l'eau entre l'année 2023 et l'année N-1</t>
  </si>
  <si>
    <t>N</t>
  </si>
  <si>
    <t>N+1</t>
  </si>
  <si>
    <t>Si vous prélevez de l'eau dans le milieu naturel pour un usage de refroidissement industriel avec une restitution supérieure à 99%</t>
  </si>
  <si>
    <t xml:space="preserve">Redevance pour prélèvement sur la ressource en eau "refroidissement restitution 99%" </t>
  </si>
  <si>
    <t>Si vous êtes raccordés à un réseau d'eau potable</t>
  </si>
  <si>
    <r>
      <t>Redevance pour prélèvement sur la ressource en eau "</t>
    </r>
    <r>
      <rPr>
        <b/>
        <sz val="11"/>
        <rFont val="Aptos Narrow"/>
        <family val="2"/>
        <scheme val="minor"/>
      </rPr>
      <t>protection de la ressource"</t>
    </r>
    <r>
      <rPr>
        <b/>
        <sz val="11"/>
        <color theme="1"/>
        <rFont val="Aptos Narrow"/>
        <family val="2"/>
        <scheme val="minor"/>
      </rPr>
      <t xml:space="preserve"> (volumes consommé x tarif)</t>
    </r>
  </si>
  <si>
    <t>Zone</t>
  </si>
  <si>
    <t>Superficielles / souterraines</t>
  </si>
  <si>
    <t xml:space="preserve">A volumes d'eau potable facturés constants en 2023, 2024 et 2025, </t>
  </si>
  <si>
    <t>La ligne préservation de la ressource en eau à payer sur la facture d'eau évoluera de la façon suivante :</t>
  </si>
  <si>
    <t>Si vous rejetez vos effluents dans le milieu naturel (avec ou sans traitement épuratoire sur site)</t>
  </si>
  <si>
    <t xml:space="preserve">A flux de pollution constant en 2023, 2024 et 2025, </t>
  </si>
  <si>
    <t>Si vous rejetez vos effluents dans un réseau d'assainissement collectif  (Station d'Epuration Collectif)</t>
  </si>
  <si>
    <t>Coefficient de modulation de performance moyen des systèmes d'assainissement collectif</t>
  </si>
  <si>
    <t xml:space="preserve">A volumes assainis facturés constants en 2023, 2024 et 2025, </t>
  </si>
  <si>
    <t>La redevance pour modernisation des réseaux domestique à payer sur la facture d'eau évoluera de la façon suivante :</t>
  </si>
  <si>
    <t xml:space="preserve">Pour la part des effluents non-domestiques rejetés au réseau d'assainissement collectif </t>
  </si>
  <si>
    <t>Récapitulatif :</t>
  </si>
  <si>
    <t>Redevance pour prélèvement sur la ressource en eau "autres usages économiques" (paiement à l'agence)</t>
  </si>
  <si>
    <t>Redevance pour prélèvement sur la ressource en eau (paiement sur la facture d'eau)</t>
  </si>
  <si>
    <t>Redevance pour pollution domestique (paiement sur la facture d'eau)</t>
  </si>
  <si>
    <t>Redevance sur la consommation d'eau potable (paiement sur la facture d'eau)</t>
  </si>
  <si>
    <t>Redevance pour performance des réseaux d'eau potable (paiement sur la facture d'eau)</t>
  </si>
  <si>
    <t>Redevance pour pollution non domestique (paiement à l'agence)</t>
  </si>
  <si>
    <t>Redevance pour modernisation des réseaux de collecte non domestique (paiement à l'agence)</t>
  </si>
  <si>
    <t>Redevance pour modernisation des réseaux de collecte domestique (paiement sur la facture d'eau)</t>
  </si>
  <si>
    <t>Redevance pour performance des systèmes d'assainissement collectif (paiement sur la facture d'eau)</t>
  </si>
  <si>
    <t>TOTAL</t>
  </si>
  <si>
    <t>Montant de la redevance pour pélèvement 2023, facturé en 2024 par l'agence de l'eau</t>
  </si>
  <si>
    <t>Montant de la redevance  2023 pour pélèvement refroidissement 99%, facturé en 2024 par l'agence de l'eau</t>
  </si>
  <si>
    <t>Montant de votre redevance pour modernisation des réseaux de collecte facturé en 2024 par l'agence de l'eau</t>
  </si>
  <si>
    <t xml:space="preserve">Redevance pour prélèvement sur la ressource en eau "autres usages économique" </t>
  </si>
  <si>
    <t>Taux autres usages économiques en ct / m3</t>
  </si>
  <si>
    <t>Taux refroidissement en ct / m3</t>
  </si>
  <si>
    <t xml:space="preserve">A volumes prélevés constants en 2023, 2024 et 2025, </t>
  </si>
  <si>
    <t>Zone de prélèvement</t>
  </si>
  <si>
    <t>Redevance pour performance des systèmes d'assainissement collectif en € / m3</t>
  </si>
  <si>
    <t>Le coefficient de modulation de performance varie d'un service d'eau à l'autre. Le calcul est réalisé sur le coefficient moyen du bassin.</t>
  </si>
  <si>
    <t>La redevance pour pollution non domestique à payer à l'agence évoluera de la façon suivante :</t>
  </si>
  <si>
    <t>La redevance pour modernisation des réseaux de collecte non domestique à payer à l'agence évoluera de la façon suivante :</t>
  </si>
  <si>
    <t>Dans quelle zone prélevez-vous ?</t>
  </si>
  <si>
    <t>Taux AEP en ct / m3</t>
  </si>
  <si>
    <t>La ligne pollution domestique à payer sur la facture d'eau évoluera de la façon suivante :</t>
  </si>
  <si>
    <t>La ligne consommation d'eau potable à payer sur la facture d'eau évoluera de la façon suivante :</t>
  </si>
  <si>
    <t>La ligne performance des réseaux d'eau potable à payer sur la facture d'eau évoluera de la façon suivante :</t>
  </si>
  <si>
    <t>Réalisez-vous un prélèvement dans le milieu naturel à des fins de refroidissement avec plus de  99% de restitution?</t>
  </si>
  <si>
    <t>Montant de votre redevance pour pollution non domestique 2023 facturé en 2024 par l'agence de l'eau</t>
  </si>
  <si>
    <t>La redevance pour prélèvement sur la ressource en eau "autres usages économiques" à payer évoluera de la façon suivante :</t>
  </si>
  <si>
    <t>Redevance pour prélèvement eau potable</t>
  </si>
  <si>
    <t>Redevance sur la consommation eau potable en € / m3</t>
  </si>
  <si>
    <t>Redevance pour performance des réseaux d'eau potable en € / m3</t>
  </si>
  <si>
    <t>Coefficient de modulation moyen de performance des réseaux d'eau potable</t>
  </si>
  <si>
    <t>Agence de l'Eau Rhône-Méditerranée-Corse</t>
  </si>
  <si>
    <t>Délibération du 04 octobre 2024</t>
  </si>
  <si>
    <t>Délibération du  25 octobre 2025</t>
  </si>
  <si>
    <t>A et B</t>
  </si>
  <si>
    <t>A ou B superficielles</t>
  </si>
  <si>
    <t>A ou B souterraines</t>
  </si>
  <si>
    <t>C et D</t>
  </si>
  <si>
    <t>C ou D superficielles</t>
  </si>
  <si>
    <t>C ou D souterraines</t>
  </si>
  <si>
    <t xml:space="preserve">Les taux dépendent de la zone de captage (voir aussi délibération en cellule E1)
– zone A : zone de catégorie 1 pour les ressources en eau non déficitaires hors zone de montagne ;
– zone B : zone de catégorie 1 pour les ressources en eau non déficitaires en zone de montagne ;
– zone C : zone de catégorie 1 pour les ressources en eau déficitaires et zone de catégorie 2 (zones de répartition des eaux) hors zone de montagne ;
– zone D : zone de catégorie 1 pour les ressources en eau déficitaires et zone de catégorie 2 (zones de répartition des eaux) en zone de montagne. </t>
  </si>
  <si>
    <t>La redevance pour prélèvement sur la ressource en eau "refroidissement restitution 99%" à payer évoluera de la façon suivante :</t>
  </si>
  <si>
    <t xml:space="preserve">La ligne performance des systèmes d'assainissement collectif à payer sur la facture d'eau évoluera de la façon suivante : </t>
  </si>
  <si>
    <t>Redevance pour prélèvement pour refroidissement industriel avec plus de 99% de restitution (paiement à l'agence)</t>
  </si>
  <si>
    <t>Oui/Non</t>
  </si>
  <si>
    <t>Zone AERMC</t>
  </si>
  <si>
    <t>zone rejet direct</t>
  </si>
  <si>
    <t>zone 1</t>
  </si>
  <si>
    <t>zone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</si>
</sst>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0.000"/>
    <numFmt numFmtId="165" formatCode=";;;"/>
    <numFmt numFmtId="166" formatCode="_-* #,##0_-;\-* #,##0_-;_-* &quot;-&quot;??_-;_-@_-"/>
    <numFmt numFmtId="167" formatCode="_-* #,##0\ &quot;€&quot;_-;\-* #,##0\ &quot;€&quot;_-;_-* &quot;-&quot;??\ &quot;€&quot;_-;_-@_-"/>
    <numFmt numFmtId="168" formatCode="_-* #,##0.000\ &quot;€&quot;_-;\-* #,##0.000\ &quot;€&quot;_-;_-* &quot;-&quot;??\ &quot;€&quot;_-;_-@_-"/>
  </numFmts>
  <fonts count="1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C00000"/>
      <name val="Aptos Narrow"/>
      <family val="2"/>
      <scheme val="minor"/>
    </font>
    <font>
      <b/>
      <sz val="1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0"/>
      <name val="Arial"/>
      <family val="2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i/>
      <sz val="11"/>
      <color rgb="FFFF0000"/>
      <name val="Aptos Narrow"/>
      <family val="2"/>
      <scheme val="minor"/>
    </font>
    <font>
      <vertAlign val="superscript"/>
      <sz val="1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color rgb="FF000000"/>
      <name val="Aptos Narrow"/>
      <family val="2"/>
    </font>
    <font>
      <sz val="9"/>
      <name val="Aptos Narrow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4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6" fillId="0" borderId="0"/>
    <xf numFmtId="0" fontId="4" fillId="0" borderId="0" applyNumberFormat="0" applyFill="0" applyBorder="0" applyAlignment="0" applyProtection="0"/>
  </cellStyleXfs>
  <cellXfs count="15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9" borderId="0" xfId="0" applyFont="1" applyFill="1"/>
    <xf numFmtId="0" fontId="1" fillId="0" borderId="0" xfId="0" applyFont="1" applyAlignment="1">
      <alignment vertical="center" wrapText="1"/>
    </xf>
    <xf numFmtId="0" fontId="1" fillId="6" borderId="2" xfId="0" applyFont="1" applyFill="1" applyBorder="1"/>
    <xf numFmtId="0" fontId="8" fillId="0" borderId="0" xfId="0" applyFont="1"/>
    <xf numFmtId="165" fontId="0" fillId="0" borderId="0" xfId="0" applyNumberFormat="1"/>
    <xf numFmtId="166" fontId="0" fillId="6" borderId="9" xfId="2" applyNumberFormat="1" applyFont="1" applyFill="1" applyBorder="1"/>
    <xf numFmtId="167" fontId="0" fillId="6" borderId="9" xfId="3" applyNumberFormat="1" applyFont="1" applyFill="1" applyBorder="1"/>
    <xf numFmtId="0" fontId="2" fillId="0" borderId="0" xfId="0" applyFont="1"/>
    <xf numFmtId="0" fontId="9" fillId="0" borderId="0" xfId="0" applyFont="1"/>
    <xf numFmtId="0" fontId="9" fillId="0" borderId="1" xfId="0" applyFont="1" applyBorder="1" applyAlignment="1">
      <alignment horizontal="center"/>
    </xf>
    <xf numFmtId="0" fontId="9" fillId="0" borderId="1" xfId="0" applyFont="1" applyBorder="1"/>
    <xf numFmtId="165" fontId="8" fillId="0" borderId="0" xfId="0" applyNumberFormat="1" applyFont="1"/>
    <xf numFmtId="164" fontId="9" fillId="0" borderId="1" xfId="0" applyNumberFormat="1" applyFont="1" applyBorder="1" applyAlignment="1">
      <alignment horizont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167" fontId="9" fillId="0" borderId="1" xfId="3" applyNumberFormat="1" applyFont="1" applyBorder="1" applyAlignment="1">
      <alignment horizontal="center"/>
    </xf>
    <xf numFmtId="168" fontId="9" fillId="0" borderId="1" xfId="3" applyNumberFormat="1" applyFont="1" applyBorder="1" applyAlignment="1">
      <alignment horizontal="center"/>
    </xf>
    <xf numFmtId="0" fontId="9" fillId="0" borderId="1" xfId="0" applyFont="1" applyBorder="1" applyAlignment="1">
      <alignment horizontal="left"/>
    </xf>
    <xf numFmtId="43" fontId="9" fillId="0" borderId="1" xfId="2" applyFont="1" applyBorder="1" applyAlignment="1">
      <alignment horizontal="center"/>
    </xf>
    <xf numFmtId="0" fontId="0" fillId="0" borderId="0" xfId="0" applyAlignment="1">
      <alignment horizontal="center"/>
    </xf>
    <xf numFmtId="0" fontId="0" fillId="10" borderId="1" xfId="0" applyFill="1" applyBorder="1" applyAlignment="1">
      <alignment horizontal="center" vertical="center"/>
    </xf>
    <xf numFmtId="167" fontId="10" fillId="0" borderId="0" xfId="3" applyNumberFormat="1" applyFont="1"/>
    <xf numFmtId="0" fontId="10" fillId="0" borderId="0" xfId="0" applyFont="1"/>
    <xf numFmtId="167" fontId="1" fillId="2" borderId="1" xfId="3" applyNumberFormat="1" applyFont="1" applyFill="1" applyBorder="1"/>
    <xf numFmtId="0" fontId="9" fillId="0" borderId="18" xfId="0" applyFont="1" applyBorder="1" applyAlignment="1">
      <alignment horizontal="left"/>
    </xf>
    <xf numFmtId="0" fontId="9" fillId="0" borderId="8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0" fillId="10" borderId="2" xfId="0" applyFill="1" applyBorder="1" applyAlignment="1">
      <alignment horizontal="center" vertical="center"/>
    </xf>
    <xf numFmtId="0" fontId="0" fillId="5" borderId="0" xfId="0" applyFill="1"/>
    <xf numFmtId="0" fontId="0" fillId="0" borderId="0" xfId="0" applyAlignment="1">
      <alignment vertical="top"/>
    </xf>
    <xf numFmtId="0" fontId="0" fillId="9" borderId="0" xfId="0" applyFill="1"/>
    <xf numFmtId="0" fontId="0" fillId="9" borderId="0" xfId="0" applyFill="1" applyAlignment="1">
      <alignment horizontal="left"/>
    </xf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vertical="center"/>
    </xf>
    <xf numFmtId="0" fontId="1" fillId="11" borderId="1" xfId="0" applyFont="1" applyFill="1" applyBorder="1" applyAlignment="1">
      <alignment horizontal="center"/>
    </xf>
    <xf numFmtId="0" fontId="1" fillId="12" borderId="1" xfId="0" applyFont="1" applyFill="1" applyBorder="1" applyAlignment="1">
      <alignment horizontal="center"/>
    </xf>
    <xf numFmtId="0" fontId="0" fillId="0" borderId="0" xfId="0" applyAlignment="1">
      <alignment horizontal="left" vertical="top" wrapText="1"/>
    </xf>
    <xf numFmtId="0" fontId="9" fillId="4" borderId="1" xfId="0" applyFont="1" applyFill="1" applyBorder="1" applyAlignment="1">
      <alignment horizontal="center"/>
    </xf>
    <xf numFmtId="167" fontId="0" fillId="11" borderId="1" xfId="3" applyNumberFormat="1" applyFont="1" applyFill="1" applyBorder="1"/>
    <xf numFmtId="167" fontId="0" fillId="12" borderId="1" xfId="3" applyNumberFormat="1" applyFont="1" applyFill="1" applyBorder="1"/>
    <xf numFmtId="0" fontId="9" fillId="0" borderId="10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164" fontId="12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0" fillId="0" borderId="10" xfId="0" applyBorder="1" applyAlignment="1">
      <alignment vertical="center"/>
    </xf>
    <xf numFmtId="0" fontId="1" fillId="0" borderId="1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67" fontId="0" fillId="0" borderId="0" xfId="3" applyNumberFormat="1" applyFont="1" applyFill="1" applyBorder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left" vertical="top"/>
    </xf>
    <xf numFmtId="0" fontId="1" fillId="3" borderId="0" xfId="0" applyFont="1" applyFill="1" applyAlignment="1">
      <alignment horizontal="left"/>
    </xf>
    <xf numFmtId="0" fontId="1" fillId="9" borderId="0" xfId="0" applyFont="1" applyFill="1" applyAlignment="1">
      <alignment horizontal="left"/>
    </xf>
    <xf numFmtId="0" fontId="4" fillId="0" borderId="0" xfId="1" applyFill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0" fontId="0" fillId="5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3" fillId="0" borderId="0" xfId="0" applyFont="1" applyAlignment="1">
      <alignment horizontal="left"/>
    </xf>
    <xf numFmtId="0" fontId="0" fillId="7" borderId="7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11" borderId="1" xfId="0" applyFill="1" applyBorder="1" applyAlignment="1">
      <alignment horizontal="left"/>
    </xf>
    <xf numFmtId="0" fontId="0" fillId="12" borderId="1" xfId="0" applyFill="1" applyBorder="1" applyAlignment="1">
      <alignment horizontal="left"/>
    </xf>
    <xf numFmtId="0" fontId="0" fillId="0" borderId="0" xfId="0" applyAlignment="1">
      <alignment vertical="center"/>
    </xf>
    <xf numFmtId="0" fontId="1" fillId="2" borderId="18" xfId="0" applyFont="1" applyFill="1" applyBorder="1"/>
    <xf numFmtId="0" fontId="1" fillId="2" borderId="8" xfId="0" applyFont="1" applyFill="1" applyBorder="1"/>
    <xf numFmtId="0" fontId="1" fillId="2" borderId="5" xfId="0" applyFont="1" applyFill="1" applyBorder="1"/>
    <xf numFmtId="0" fontId="12" fillId="0" borderId="0" xfId="0" applyFont="1" applyAlignment="1">
      <alignment horizontal="left" vertical="center"/>
    </xf>
    <xf numFmtId="0" fontId="14" fillId="5" borderId="0" xfId="0" applyFont="1" applyFill="1" applyAlignment="1">
      <alignment vertical="center"/>
    </xf>
    <xf numFmtId="0" fontId="5" fillId="5" borderId="0" xfId="0" applyFont="1" applyFill="1"/>
    <xf numFmtId="0" fontId="15" fillId="0" borderId="0" xfId="0" applyFont="1"/>
    <xf numFmtId="0" fontId="5" fillId="5" borderId="0" xfId="0" applyFont="1" applyFill="1" applyAlignment="1">
      <alignment horizontal="left" vertical="center" wrapText="1"/>
    </xf>
    <xf numFmtId="0" fontId="0" fillId="0" borderId="18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11" xfId="0" applyFont="1" applyBorder="1" applyAlignment="1">
      <alignment horizontal="left"/>
    </xf>
    <xf numFmtId="0" fontId="3" fillId="0" borderId="15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12" fillId="0" borderId="1" xfId="0" applyFont="1" applyBorder="1" applyAlignment="1">
      <alignment horizontal="left" vertical="center"/>
    </xf>
    <xf numFmtId="0" fontId="1" fillId="11" borderId="0" xfId="0" applyFont="1" applyFill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 vertical="top" wrapText="1"/>
    </xf>
    <xf numFmtId="0" fontId="0" fillId="12" borderId="18" xfId="0" applyFill="1" applyBorder="1" applyAlignment="1">
      <alignment horizontal="left" vertical="top" wrapText="1"/>
    </xf>
    <xf numFmtId="0" fontId="0" fillId="12" borderId="8" xfId="0" applyFill="1" applyBorder="1" applyAlignment="1">
      <alignment horizontal="left" vertical="top" wrapText="1"/>
    </xf>
    <xf numFmtId="0" fontId="0" fillId="12" borderId="5" xfId="0" applyFill="1" applyBorder="1" applyAlignment="1">
      <alignment horizontal="left" vertical="top" wrapText="1"/>
    </xf>
    <xf numFmtId="0" fontId="0" fillId="12" borderId="1" xfId="0" applyFill="1" applyBorder="1" applyAlignment="1">
      <alignment horizontal="left" vertical="top" wrapText="1"/>
    </xf>
    <xf numFmtId="0" fontId="0" fillId="11" borderId="1" xfId="0" applyFill="1" applyBorder="1" applyAlignment="1">
      <alignment horizontal="left" vertical="top" wrapText="1"/>
    </xf>
    <xf numFmtId="0" fontId="1" fillId="0" borderId="18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0" fontId="1" fillId="9" borderId="0" xfId="0" applyFont="1" applyFill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9" fillId="11" borderId="13" xfId="0" applyFont="1" applyFill="1" applyBorder="1" applyAlignment="1">
      <alignment horizontal="left"/>
    </xf>
    <xf numFmtId="0" fontId="9" fillId="11" borderId="10" xfId="0" applyFont="1" applyFill="1" applyBorder="1" applyAlignment="1">
      <alignment horizontal="left"/>
    </xf>
    <xf numFmtId="0" fontId="9" fillId="11" borderId="12" xfId="0" applyFont="1" applyFill="1" applyBorder="1" applyAlignment="1">
      <alignment horizontal="left"/>
    </xf>
    <xf numFmtId="0" fontId="9" fillId="11" borderId="11" xfId="0" applyFont="1" applyFill="1" applyBorder="1" applyAlignment="1">
      <alignment horizontal="left"/>
    </xf>
    <xf numFmtId="0" fontId="9" fillId="11" borderId="15" xfId="0" applyFont="1" applyFill="1" applyBorder="1" applyAlignment="1">
      <alignment horizontal="left"/>
    </xf>
    <xf numFmtId="0" fontId="9" fillId="11" borderId="16" xfId="0" applyFont="1" applyFill="1" applyBorder="1" applyAlignment="1">
      <alignment horizontal="left"/>
    </xf>
    <xf numFmtId="0" fontId="9" fillId="12" borderId="3" xfId="0" applyFont="1" applyFill="1" applyBorder="1" applyAlignment="1">
      <alignment horizontal="left"/>
    </xf>
    <xf numFmtId="0" fontId="9" fillId="12" borderId="1" xfId="0" applyFont="1" applyFill="1" applyBorder="1" applyAlignment="1">
      <alignment horizontal="left"/>
    </xf>
    <xf numFmtId="0" fontId="9" fillId="12" borderId="4" xfId="0" applyFont="1" applyFill="1" applyBorder="1" applyAlignment="1">
      <alignment horizontal="left"/>
    </xf>
    <xf numFmtId="0" fontId="9" fillId="12" borderId="3" xfId="0" applyFont="1" applyFill="1" applyBorder="1" applyAlignment="1">
      <alignment horizontal="left" wrapText="1"/>
    </xf>
    <xf numFmtId="0" fontId="9" fillId="12" borderId="1" xfId="0" applyFont="1" applyFill="1" applyBorder="1" applyAlignment="1">
      <alignment horizontal="left" wrapText="1"/>
    </xf>
    <xf numFmtId="0" fontId="9" fillId="12" borderId="4" xfId="0" applyFont="1" applyFill="1" applyBorder="1" applyAlignment="1">
      <alignment horizontal="left" wrapText="1"/>
    </xf>
    <xf numFmtId="0" fontId="9" fillId="11" borderId="21" xfId="0" applyFont="1" applyFill="1" applyBorder="1" applyAlignment="1">
      <alignment horizontal="left"/>
    </xf>
    <xf numFmtId="0" fontId="9" fillId="11" borderId="22" xfId="0" applyFont="1" applyFill="1" applyBorder="1" applyAlignment="1">
      <alignment horizontal="left"/>
    </xf>
    <xf numFmtId="0" fontId="1" fillId="13" borderId="18" xfId="0" applyFont="1" applyFill="1" applyBorder="1" applyAlignment="1">
      <alignment horizontal="center" vertical="center"/>
    </xf>
    <xf numFmtId="0" fontId="1" fillId="13" borderId="8" xfId="0" applyFont="1" applyFill="1" applyBorder="1" applyAlignment="1">
      <alignment horizontal="center" vertical="center"/>
    </xf>
    <xf numFmtId="0" fontId="1" fillId="13" borderId="5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1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8" borderId="0" xfId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11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0" fontId="4" fillId="8" borderId="0" xfId="5" applyFill="1" applyBorder="1" applyAlignment="1">
      <alignment horizontal="center" vertical="center"/>
    </xf>
    <xf numFmtId="0" fontId="1" fillId="9" borderId="0" xfId="0" applyFont="1" applyFill="1" applyAlignment="1">
      <alignment horizontal="left"/>
    </xf>
    <xf numFmtId="0" fontId="0" fillId="6" borderId="18" xfId="0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9" fillId="0" borderId="7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9" fillId="0" borderId="19" xfId="0" applyFont="1" applyBorder="1" applyAlignment="1">
      <alignment horizontal="left" vertical="center"/>
    </xf>
    <xf numFmtId="0" fontId="9" fillId="0" borderId="14" xfId="0" applyFont="1" applyBorder="1" applyAlignment="1">
      <alignment horizontal="left" vertical="center"/>
    </xf>
    <xf numFmtId="0" fontId="2" fillId="0" borderId="0" xfId="0" applyFont="1" applyAlignment="1">
      <alignment horizontal="center"/>
    </xf>
    <xf numFmtId="0" fontId="9" fillId="12" borderId="6" xfId="0" applyFont="1" applyFill="1" applyBorder="1" applyAlignment="1">
      <alignment horizontal="left"/>
    </xf>
    <xf numFmtId="0" fontId="9" fillId="12" borderId="8" xfId="0" applyFont="1" applyFill="1" applyBorder="1" applyAlignment="1">
      <alignment horizontal="left"/>
    </xf>
    <xf numFmtId="0" fontId="9" fillId="12" borderId="17" xfId="0" applyFont="1" applyFill="1" applyBorder="1" applyAlignment="1">
      <alignment horizontal="left"/>
    </xf>
    <xf numFmtId="0" fontId="9" fillId="11" borderId="6" xfId="0" applyFont="1" applyFill="1" applyBorder="1" applyAlignment="1">
      <alignment horizontal="left"/>
    </xf>
    <xf numFmtId="0" fontId="9" fillId="11" borderId="8" xfId="0" applyFont="1" applyFill="1" applyBorder="1" applyAlignment="1">
      <alignment horizontal="left"/>
    </xf>
    <xf numFmtId="0" fontId="9" fillId="11" borderId="17" xfId="0" applyFont="1" applyFill="1" applyBorder="1" applyAlignment="1">
      <alignment horizontal="left"/>
    </xf>
    <xf numFmtId="0" fontId="9" fillId="11" borderId="23" xfId="0" applyFont="1" applyFill="1" applyBorder="1" applyAlignment="1">
      <alignment horizontal="left"/>
    </xf>
    <xf numFmtId="0" fontId="1" fillId="0" borderId="18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0" fillId="11" borderId="0" xfId="0" applyFill="1" applyAlignment="1">
      <alignment horizontal="left" vertical="top" wrapText="1"/>
    </xf>
    <xf numFmtId="0" fontId="0" fillId="11" borderId="20" xfId="0" applyFill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</cellXfs>
  <cellStyles count="6">
    <cellStyle name="Hyperlink" xfId="5" xr:uid="{00000000-000B-0000-0000-000008000000}"/>
    <cellStyle name="Lien hypertexte" xfId="1" builtinId="8"/>
    <cellStyle name="Milliers" xfId="2" builtinId="3"/>
    <cellStyle name="Monétaire" xfId="3" builtinId="4"/>
    <cellStyle name="Normal" xfId="0" builtinId="0"/>
    <cellStyle name="Normal 2" xfId="4" xr:uid="{7E73C64B-0D65-4AAF-85D5-02D21EB4BE98}"/>
  </cellStyles>
  <dxfs count="0"/>
  <tableStyles count="0" defaultTableStyle="TableStyleMedium2" defaultPivotStyle="PivotStyleLight16"/>
  <colors>
    <mruColors>
      <color rgb="FFE3DE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legifrance.gouv.fr/jorf/id/JORFTEXT000052431663" TargetMode="External"/><Relationship Id="rId1" Type="http://schemas.openxmlformats.org/officeDocument/2006/relationships/hyperlink" Target="https://www.legifrance.gouv.fr/download/pdf?id=mWt5uIr5rpROo39IrlIE2sNLsCL-1n1G3bi_zIG9DLc=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F00AC-6EAF-4A1D-8406-1AD3247A26DA}">
  <dimension ref="A1:AA10"/>
  <sheetViews>
    <sheetView tabSelected="1" workbookViewId="0">
      <selection activeCell="F17" sqref="F17"/>
    </sheetView>
  </sheetViews>
  <sheetFormatPr baseColWidth="10" defaultColWidth="11.453125" defaultRowHeight="14.5" x14ac:dyDescent="0.35"/>
  <cols>
    <col min="3" max="3" width="31.7265625" customWidth="1"/>
  </cols>
  <sheetData>
    <row r="1" spans="1:27" ht="25.5" customHeight="1" x14ac:dyDescent="0.35">
      <c r="A1" s="80" t="s">
        <v>7</v>
      </c>
      <c r="B1" s="81"/>
      <c r="C1" s="82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</row>
    <row r="2" spans="1:27" x14ac:dyDescent="0.35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AA2" t="s">
        <v>0</v>
      </c>
    </row>
    <row r="3" spans="1:27" x14ac:dyDescent="0.35">
      <c r="A3" s="33" t="s">
        <v>1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AA3" t="s">
        <v>2</v>
      </c>
    </row>
    <row r="4" spans="1:27" x14ac:dyDescent="0.35">
      <c r="A4" s="76" t="s">
        <v>3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</row>
    <row r="5" spans="1:27" x14ac:dyDescent="0.35">
      <c r="A5" s="77" t="s">
        <v>4</v>
      </c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</row>
    <row r="6" spans="1:27" x14ac:dyDescent="0.35">
      <c r="A6" s="33" t="s">
        <v>5</v>
      </c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</row>
    <row r="7" spans="1:27" x14ac:dyDescent="0.35">
      <c r="A7" s="33" t="s">
        <v>6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</row>
    <row r="8" spans="1:27" x14ac:dyDescent="0.35">
      <c r="A8" s="33"/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</row>
    <row r="9" spans="1:27" x14ac:dyDescent="0.35">
      <c r="A9" s="33"/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</row>
    <row r="10" spans="1:27" x14ac:dyDescent="0.35">
      <c r="A10" s="33"/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</row>
  </sheetData>
  <mergeCells count="1">
    <mergeCell ref="A1:C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6F9A8-0A83-4EBB-BC96-610A89904DDF}">
  <sheetPr>
    <tabColor rgb="FFFF0000"/>
  </sheetPr>
  <dimension ref="A1:Q138"/>
  <sheetViews>
    <sheetView showGridLines="0" topLeftCell="A61" zoomScale="80" zoomScaleNormal="80" workbookViewId="0">
      <selection activeCell="E62" sqref="E62:F62"/>
    </sheetView>
  </sheetViews>
  <sheetFormatPr baseColWidth="10" defaultColWidth="11.453125" defaultRowHeight="14.5" x14ac:dyDescent="0.35"/>
  <cols>
    <col min="1" max="1" width="38.453125" customWidth="1"/>
    <col min="2" max="2" width="9.1796875" customWidth="1"/>
    <col min="3" max="3" width="25.54296875" customWidth="1"/>
    <col min="4" max="4" width="12.453125" bestFit="1" customWidth="1"/>
    <col min="5" max="5" width="13.453125" bestFit="1" customWidth="1"/>
    <col min="6" max="6" width="15.54296875" customWidth="1"/>
    <col min="7" max="10" width="13" customWidth="1"/>
    <col min="11" max="11" width="10.453125" customWidth="1"/>
    <col min="12" max="12" width="14.81640625" customWidth="1"/>
    <col min="13" max="14" width="12" customWidth="1"/>
  </cols>
  <sheetData>
    <row r="1" spans="1:15" ht="27.65" customHeight="1" x14ac:dyDescent="0.35">
      <c r="A1" s="120" t="s">
        <v>85</v>
      </c>
      <c r="B1" s="120"/>
      <c r="C1" s="120"/>
      <c r="D1" s="120"/>
      <c r="E1" s="121" t="s">
        <v>86</v>
      </c>
      <c r="F1" s="121"/>
      <c r="G1" s="128" t="s">
        <v>87</v>
      </c>
      <c r="H1" s="128"/>
      <c r="I1" s="128"/>
      <c r="J1" s="62"/>
      <c r="L1" s="114" t="s">
        <v>7</v>
      </c>
      <c r="M1" s="115"/>
      <c r="N1" s="116"/>
      <c r="O1" s="71"/>
    </row>
    <row r="2" spans="1:15" x14ac:dyDescent="0.35">
      <c r="A2" s="122" t="s">
        <v>8</v>
      </c>
      <c r="B2" s="122"/>
      <c r="C2" s="122"/>
      <c r="D2" s="122"/>
      <c r="E2" s="122"/>
      <c r="F2" s="122"/>
      <c r="G2" s="55"/>
      <c r="H2" s="55"/>
      <c r="I2" s="55"/>
      <c r="J2" s="55"/>
    </row>
    <row r="3" spans="1:15" x14ac:dyDescent="0.35">
      <c r="A3" s="123" t="s">
        <v>9</v>
      </c>
      <c r="B3" s="123"/>
      <c r="C3" s="123"/>
      <c r="D3" s="123"/>
      <c r="E3" s="123"/>
      <c r="F3" s="123"/>
      <c r="G3" s="55"/>
      <c r="H3" s="55"/>
      <c r="I3" s="55"/>
      <c r="J3" s="55"/>
    </row>
    <row r="4" spans="1:15" x14ac:dyDescent="0.35">
      <c r="A4" s="119" t="s">
        <v>10</v>
      </c>
      <c r="B4" s="119"/>
      <c r="C4" s="119"/>
      <c r="D4" s="119"/>
      <c r="E4" s="119"/>
      <c r="F4" s="119"/>
      <c r="G4" s="55"/>
      <c r="H4" s="55"/>
      <c r="I4" s="55"/>
      <c r="J4" s="55"/>
    </row>
    <row r="5" spans="1:15" ht="7" customHeight="1" thickBot="1" x14ac:dyDescent="0.4">
      <c r="A5" s="124"/>
      <c r="B5" s="124"/>
      <c r="C5" s="124"/>
      <c r="D5" s="124"/>
      <c r="E5" s="124"/>
      <c r="F5" s="124"/>
      <c r="G5" s="55"/>
      <c r="H5" s="55"/>
      <c r="I5" s="55"/>
      <c r="J5" s="55"/>
    </row>
    <row r="6" spans="1:15" ht="29.5" thickBot="1" x14ac:dyDescent="0.4">
      <c r="A6" s="41" t="s">
        <v>11</v>
      </c>
      <c r="B6" s="125" t="s">
        <v>12</v>
      </c>
      <c r="C6" s="126"/>
      <c r="D6" s="126"/>
      <c r="E6" s="126"/>
      <c r="F6" s="127"/>
      <c r="G6" s="55"/>
      <c r="H6" s="55"/>
      <c r="I6" s="55"/>
      <c r="J6" s="55"/>
      <c r="L6" s="1" t="s">
        <v>13</v>
      </c>
      <c r="M6" s="1" t="s">
        <v>14</v>
      </c>
      <c r="N6" s="1" t="s">
        <v>15</v>
      </c>
    </row>
    <row r="7" spans="1:15" ht="15" thickBot="1" x14ac:dyDescent="0.4">
      <c r="A7" s="53"/>
      <c r="B7" s="54"/>
      <c r="C7" s="54"/>
      <c r="D7" s="54"/>
      <c r="E7" s="55"/>
      <c r="F7" s="55"/>
      <c r="G7" s="55"/>
      <c r="H7" s="55"/>
      <c r="I7" s="55"/>
      <c r="J7" s="55"/>
      <c r="L7" s="52"/>
      <c r="M7" s="52"/>
      <c r="N7" s="52"/>
    </row>
    <row r="8" spans="1:15" ht="15" thickBot="1" x14ac:dyDescent="0.4">
      <c r="A8" s="117" t="s">
        <v>16</v>
      </c>
      <c r="B8" s="117"/>
      <c r="C8" s="117"/>
      <c r="D8" s="118"/>
    </row>
    <row r="9" spans="1:15" ht="6" customHeight="1" thickBot="1" x14ac:dyDescent="0.4">
      <c r="A9" s="39"/>
      <c r="B9" s="39"/>
      <c r="C9" s="40"/>
      <c r="D9" s="32"/>
    </row>
    <row r="10" spans="1:15" ht="15" thickBot="1" x14ac:dyDescent="0.4">
      <c r="A10" s="83" t="s">
        <v>17</v>
      </c>
      <c r="B10" s="84"/>
      <c r="C10" s="85"/>
      <c r="D10" s="5" t="s">
        <v>0</v>
      </c>
    </row>
    <row r="11" spans="1:15" ht="15" thickBot="1" x14ac:dyDescent="0.4">
      <c r="A11" s="100" t="s">
        <v>61</v>
      </c>
      <c r="B11" s="101"/>
      <c r="C11" s="102"/>
      <c r="D11" s="9">
        <v>100000</v>
      </c>
      <c r="F11" s="6"/>
      <c r="G11" s="6"/>
      <c r="H11" s="6"/>
      <c r="I11" s="6"/>
      <c r="J11" s="6"/>
      <c r="L11" s="42" t="s">
        <v>18</v>
      </c>
      <c r="M11" s="42">
        <v>2023</v>
      </c>
      <c r="N11" s="42">
        <v>2024</v>
      </c>
    </row>
    <row r="12" spans="1:15" ht="6" customHeight="1" thickBot="1" x14ac:dyDescent="0.4">
      <c r="A12" s="48"/>
      <c r="B12" s="48"/>
      <c r="C12" s="49"/>
      <c r="D12" s="32"/>
    </row>
    <row r="13" spans="1:15" ht="15" thickBot="1" x14ac:dyDescent="0.4">
      <c r="A13" s="83" t="s">
        <v>78</v>
      </c>
      <c r="B13" s="84"/>
      <c r="C13" s="85"/>
      <c r="D13" s="5" t="s">
        <v>0</v>
      </c>
    </row>
    <row r="14" spans="1:15" ht="15" thickBot="1" x14ac:dyDescent="0.4">
      <c r="A14" s="100" t="s">
        <v>62</v>
      </c>
      <c r="B14" s="101"/>
      <c r="C14" s="102"/>
      <c r="D14" s="9">
        <v>5000</v>
      </c>
      <c r="F14" s="6"/>
      <c r="G14" s="6"/>
      <c r="H14" s="6"/>
      <c r="I14" s="6"/>
      <c r="J14" s="6"/>
      <c r="L14" s="42" t="s">
        <v>18</v>
      </c>
      <c r="M14" s="42">
        <v>2023</v>
      </c>
      <c r="N14" s="42">
        <v>2024</v>
      </c>
    </row>
    <row r="15" spans="1:15" ht="6" customHeight="1" thickBot="1" x14ac:dyDescent="0.4">
      <c r="A15" s="48"/>
      <c r="B15" s="48"/>
      <c r="C15" s="49"/>
      <c r="D15" s="32"/>
    </row>
    <row r="16" spans="1:15" ht="15" thickBot="1" x14ac:dyDescent="0.4">
      <c r="A16" s="83" t="s">
        <v>19</v>
      </c>
      <c r="B16" s="84"/>
      <c r="C16" s="85"/>
      <c r="D16" s="5" t="s">
        <v>0</v>
      </c>
    </row>
    <row r="17" spans="1:15" ht="16.5" x14ac:dyDescent="0.35">
      <c r="A17" s="106" t="s">
        <v>20</v>
      </c>
      <c r="B17" s="107"/>
      <c r="C17" s="108"/>
      <c r="D17" s="8">
        <v>300000</v>
      </c>
      <c r="L17" s="43" t="s">
        <v>21</v>
      </c>
      <c r="M17" s="43">
        <v>2024</v>
      </c>
      <c r="N17" s="43">
        <v>2024</v>
      </c>
    </row>
    <row r="18" spans="1:15" ht="15" customHeight="1" x14ac:dyDescent="0.35">
      <c r="A18" s="109" t="s">
        <v>22</v>
      </c>
      <c r="B18" s="110"/>
      <c r="C18" s="111"/>
      <c r="D18" s="9">
        <v>22500</v>
      </c>
      <c r="E18" s="26"/>
      <c r="F18" s="27"/>
      <c r="G18" s="27"/>
      <c r="H18" s="27"/>
      <c r="I18" s="27"/>
      <c r="J18" s="27"/>
      <c r="L18" s="43" t="s">
        <v>21</v>
      </c>
      <c r="M18" s="43">
        <v>2024</v>
      </c>
      <c r="N18" s="43">
        <v>2024</v>
      </c>
    </row>
    <row r="19" spans="1:15" ht="15.75" customHeight="1" thickBot="1" x14ac:dyDescent="0.4">
      <c r="A19" s="109" t="s">
        <v>23</v>
      </c>
      <c r="B19" s="110"/>
      <c r="C19" s="111"/>
      <c r="D19" s="9">
        <v>1739.9999999999998</v>
      </c>
      <c r="E19" s="26"/>
      <c r="F19" s="27"/>
      <c r="G19" s="27"/>
      <c r="H19" s="27"/>
      <c r="I19" s="27"/>
      <c r="J19" s="27"/>
      <c r="L19" s="43" t="s">
        <v>21</v>
      </c>
      <c r="M19" s="43">
        <v>2024</v>
      </c>
      <c r="N19" s="43">
        <v>2024</v>
      </c>
    </row>
    <row r="20" spans="1:15" ht="6" customHeight="1" thickBot="1" x14ac:dyDescent="0.4">
      <c r="A20" s="48"/>
      <c r="B20" s="48"/>
      <c r="C20" s="49"/>
      <c r="D20" s="32"/>
    </row>
    <row r="21" spans="1:15" ht="15" thickBot="1" x14ac:dyDescent="0.4">
      <c r="A21" s="83" t="s">
        <v>24</v>
      </c>
      <c r="B21" s="84"/>
      <c r="C21" s="85"/>
      <c r="D21" s="5" t="s">
        <v>0</v>
      </c>
    </row>
    <row r="22" spans="1:15" x14ac:dyDescent="0.35">
      <c r="A22" s="106" t="s">
        <v>25</v>
      </c>
      <c r="B22" s="107"/>
      <c r="C22" s="108"/>
      <c r="D22" s="8">
        <v>240000</v>
      </c>
      <c r="L22" s="43" t="s">
        <v>21</v>
      </c>
      <c r="M22" s="43">
        <v>2024</v>
      </c>
      <c r="N22" s="43">
        <v>2024</v>
      </c>
    </row>
    <row r="23" spans="1:15" x14ac:dyDescent="0.35">
      <c r="A23" s="139" t="s">
        <v>26</v>
      </c>
      <c r="B23" s="140"/>
      <c r="C23" s="141"/>
      <c r="D23" s="9">
        <v>0</v>
      </c>
      <c r="F23" s="6"/>
      <c r="G23" s="6"/>
      <c r="H23" s="6"/>
      <c r="I23" s="6"/>
      <c r="J23" s="6"/>
      <c r="L23" s="43" t="s">
        <v>21</v>
      </c>
      <c r="M23" s="43">
        <v>2024</v>
      </c>
      <c r="N23" s="43">
        <v>2024</v>
      </c>
    </row>
    <row r="24" spans="1:15" x14ac:dyDescent="0.35">
      <c r="A24" s="142" t="s">
        <v>79</v>
      </c>
      <c r="B24" s="143"/>
      <c r="C24" s="144"/>
      <c r="D24" s="9">
        <v>40000</v>
      </c>
      <c r="E24" s="78" t="s">
        <v>27</v>
      </c>
      <c r="L24" s="42" t="s">
        <v>18</v>
      </c>
      <c r="M24" s="42">
        <v>2023</v>
      </c>
      <c r="N24" s="42">
        <v>2024</v>
      </c>
    </row>
    <row r="25" spans="1:15" ht="15" thickBot="1" x14ac:dyDescent="0.4">
      <c r="A25" s="112" t="s">
        <v>63</v>
      </c>
      <c r="B25" s="113"/>
      <c r="C25" s="145"/>
      <c r="D25" s="9">
        <f>D22*0.16</f>
        <v>38400</v>
      </c>
      <c r="F25" s="6"/>
      <c r="G25" s="6"/>
      <c r="H25" s="6"/>
      <c r="I25" s="6"/>
      <c r="J25" s="6"/>
      <c r="L25" s="42" t="s">
        <v>18</v>
      </c>
      <c r="M25" s="42">
        <v>2023</v>
      </c>
      <c r="N25" s="42">
        <v>2024</v>
      </c>
    </row>
    <row r="26" spans="1:15" ht="6" customHeight="1" thickBot="1" x14ac:dyDescent="0.4">
      <c r="A26" s="48"/>
      <c r="B26" s="48"/>
      <c r="C26" s="49"/>
      <c r="D26" s="32"/>
    </row>
    <row r="27" spans="1:15" ht="15" thickBot="1" x14ac:dyDescent="0.4">
      <c r="A27" s="83" t="s">
        <v>28</v>
      </c>
      <c r="B27" s="84"/>
      <c r="C27" s="85"/>
      <c r="D27" s="5" t="s">
        <v>0</v>
      </c>
    </row>
    <row r="28" spans="1:15" ht="15" thickBot="1" x14ac:dyDescent="0.4">
      <c r="A28" s="103" t="s">
        <v>79</v>
      </c>
      <c r="B28" s="104"/>
      <c r="C28" s="105"/>
      <c r="D28" s="9">
        <v>60000</v>
      </c>
      <c r="F28" s="6"/>
      <c r="G28" s="6"/>
      <c r="H28" s="6"/>
      <c r="I28" s="6"/>
      <c r="J28" s="6"/>
      <c r="L28" s="42" t="s">
        <v>18</v>
      </c>
      <c r="M28" s="42">
        <v>2023</v>
      </c>
      <c r="N28" s="42">
        <v>2024</v>
      </c>
    </row>
    <row r="29" spans="1:15" x14ac:dyDescent="0.35">
      <c r="B29" s="19"/>
      <c r="C29" s="19"/>
      <c r="F29" s="33"/>
    </row>
    <row r="30" spans="1:15" x14ac:dyDescent="0.35">
      <c r="A30" s="34"/>
      <c r="B30" s="19"/>
      <c r="C30" s="19"/>
      <c r="F30" s="33"/>
    </row>
    <row r="31" spans="1:15" ht="15" customHeight="1" x14ac:dyDescent="0.35">
      <c r="A31" s="61" t="s">
        <v>29</v>
      </c>
      <c r="B31" s="35"/>
      <c r="C31" s="36"/>
      <c r="D31" s="36"/>
      <c r="E31" s="35"/>
      <c r="F31" s="35"/>
      <c r="K31" s="33"/>
      <c r="O31" s="37"/>
    </row>
    <row r="32" spans="1:15" x14ac:dyDescent="0.35">
      <c r="A32" s="87" t="s">
        <v>64</v>
      </c>
      <c r="B32" s="87"/>
      <c r="C32" s="87"/>
      <c r="D32" s="87"/>
      <c r="E32" s="87"/>
      <c r="F32" s="87"/>
      <c r="G32" s="51"/>
      <c r="H32" s="51"/>
      <c r="I32" s="51"/>
      <c r="J32" s="51"/>
    </row>
    <row r="33" spans="1:17" x14ac:dyDescent="0.35">
      <c r="A33" s="88" t="str">
        <f>IF((D10="Non"),"Vous n'êtes pas concernés par cette redevance car vous ne prélevez pas dans le milieu","")</f>
        <v/>
      </c>
      <c r="B33" s="88"/>
      <c r="C33" s="88"/>
      <c r="D33" s="88"/>
      <c r="E33" s="88"/>
      <c r="F33" s="88"/>
      <c r="G33" s="57"/>
      <c r="H33" s="57"/>
      <c r="I33" s="57"/>
      <c r="J33" s="57"/>
      <c r="L33" s="37" t="s">
        <v>30</v>
      </c>
    </row>
    <row r="34" spans="1:17" x14ac:dyDescent="0.35">
      <c r="A34" s="132" t="s">
        <v>65</v>
      </c>
      <c r="B34" s="12" t="s">
        <v>39</v>
      </c>
      <c r="C34" s="12" t="s">
        <v>40</v>
      </c>
      <c r="D34" s="45">
        <v>2023</v>
      </c>
      <c r="E34" s="45">
        <v>2024</v>
      </c>
      <c r="F34" s="45">
        <v>2025</v>
      </c>
      <c r="G34" s="45">
        <v>2026</v>
      </c>
      <c r="H34" s="45">
        <v>2027</v>
      </c>
      <c r="I34" s="45">
        <v>2028</v>
      </c>
      <c r="J34" s="45">
        <v>2029</v>
      </c>
      <c r="L34" s="45">
        <v>2025</v>
      </c>
      <c r="M34" s="45">
        <v>2026</v>
      </c>
      <c r="N34" s="45">
        <v>2027</v>
      </c>
      <c r="O34" s="45">
        <v>2028</v>
      </c>
      <c r="P34" s="45">
        <v>2029</v>
      </c>
      <c r="Q34" s="45">
        <v>2030</v>
      </c>
    </row>
    <row r="35" spans="1:17" x14ac:dyDescent="0.35">
      <c r="A35" s="133"/>
      <c r="B35" s="12" t="s">
        <v>88</v>
      </c>
      <c r="C35" s="12" t="s">
        <v>89</v>
      </c>
      <c r="D35" s="12">
        <v>0.5</v>
      </c>
      <c r="E35" s="12">
        <v>0.76900000000000002</v>
      </c>
      <c r="F35" s="38">
        <v>1.97</v>
      </c>
      <c r="G35" s="38">
        <v>2.0099999999999998</v>
      </c>
      <c r="H35" s="38">
        <v>2.0099999999999998</v>
      </c>
      <c r="I35" s="38">
        <v>2.0099999999999998</v>
      </c>
      <c r="J35" s="38">
        <v>2.0099999999999998</v>
      </c>
      <c r="L35" s="12">
        <f>E35/$D35</f>
        <v>1.538</v>
      </c>
      <c r="M35" s="12">
        <f t="shared" ref="M35:Q38" si="0">F35/$D35</f>
        <v>3.94</v>
      </c>
      <c r="N35" s="12">
        <f t="shared" si="0"/>
        <v>4.0199999999999996</v>
      </c>
      <c r="O35" s="12">
        <f t="shared" si="0"/>
        <v>4.0199999999999996</v>
      </c>
      <c r="P35" s="12">
        <f t="shared" si="0"/>
        <v>4.0199999999999996</v>
      </c>
      <c r="Q35" s="12">
        <f t="shared" si="0"/>
        <v>4.0199999999999996</v>
      </c>
    </row>
    <row r="36" spans="1:17" x14ac:dyDescent="0.35">
      <c r="A36" s="133"/>
      <c r="B36" s="12" t="s">
        <v>88</v>
      </c>
      <c r="C36" s="12" t="s">
        <v>90</v>
      </c>
      <c r="D36" s="12">
        <v>0.91800000000000004</v>
      </c>
      <c r="E36" s="12">
        <v>1.117</v>
      </c>
      <c r="F36" s="38">
        <v>1.97</v>
      </c>
      <c r="G36" s="38">
        <v>2.0099999999999998</v>
      </c>
      <c r="H36" s="38">
        <v>2.0099999999999998</v>
      </c>
      <c r="I36" s="38">
        <v>2.0099999999999998</v>
      </c>
      <c r="J36" s="38">
        <v>2.0099999999999998</v>
      </c>
      <c r="L36" s="15">
        <f>E36/$D36</f>
        <v>1.2167755991285403</v>
      </c>
      <c r="M36" s="15">
        <f t="shared" si="0"/>
        <v>2.1459694989106755</v>
      </c>
      <c r="N36" s="15">
        <f t="shared" si="0"/>
        <v>2.1895424836601305</v>
      </c>
      <c r="O36" s="15">
        <f t="shared" si="0"/>
        <v>2.1895424836601305</v>
      </c>
      <c r="P36" s="15">
        <f t="shared" si="0"/>
        <v>2.1895424836601305</v>
      </c>
      <c r="Q36" s="15">
        <f t="shared" si="0"/>
        <v>2.1895424836601305</v>
      </c>
    </row>
    <row r="37" spans="1:17" x14ac:dyDescent="0.35">
      <c r="A37" s="133"/>
      <c r="B37" s="12" t="s">
        <v>91</v>
      </c>
      <c r="C37" s="12" t="s">
        <v>92</v>
      </c>
      <c r="D37" s="12">
        <v>1.64</v>
      </c>
      <c r="E37" s="12">
        <v>2.0699999999999998</v>
      </c>
      <c r="F37" s="12">
        <v>3.93</v>
      </c>
      <c r="G37" s="12">
        <v>4.01</v>
      </c>
      <c r="H37" s="12">
        <v>4.01</v>
      </c>
      <c r="I37" s="12">
        <v>4.01</v>
      </c>
      <c r="J37" s="12">
        <v>4.01</v>
      </c>
      <c r="L37" s="15">
        <f>E37/$D37</f>
        <v>1.2621951219512195</v>
      </c>
      <c r="M37" s="15">
        <f t="shared" si="0"/>
        <v>2.3963414634146343</v>
      </c>
      <c r="N37" s="15">
        <f t="shared" si="0"/>
        <v>2.4451219512195124</v>
      </c>
      <c r="O37" s="15">
        <f t="shared" si="0"/>
        <v>2.4451219512195124</v>
      </c>
      <c r="P37" s="15">
        <f t="shared" si="0"/>
        <v>2.4451219512195124</v>
      </c>
      <c r="Q37" s="15">
        <f t="shared" si="0"/>
        <v>2.4451219512195124</v>
      </c>
    </row>
    <row r="38" spans="1:17" x14ac:dyDescent="0.35">
      <c r="A38" s="134"/>
      <c r="B38" s="12" t="s">
        <v>91</v>
      </c>
      <c r="C38" s="12" t="s">
        <v>93</v>
      </c>
      <c r="D38" s="12">
        <v>1.754</v>
      </c>
      <c r="E38" s="12">
        <v>2.165</v>
      </c>
      <c r="F38" s="12">
        <v>3.93</v>
      </c>
      <c r="G38" s="12">
        <v>4.01</v>
      </c>
      <c r="H38" s="12">
        <v>4.01</v>
      </c>
      <c r="I38" s="12">
        <v>4.01</v>
      </c>
      <c r="J38" s="12">
        <v>4.01</v>
      </c>
      <c r="L38" s="15">
        <f>E38/$D38</f>
        <v>1.2343215507411631</v>
      </c>
      <c r="M38" s="15">
        <f t="shared" si="0"/>
        <v>2.2405929304446981</v>
      </c>
      <c r="N38" s="15">
        <f t="shared" si="0"/>
        <v>2.2862029646522233</v>
      </c>
      <c r="O38" s="15">
        <f t="shared" si="0"/>
        <v>2.2862029646522233</v>
      </c>
      <c r="P38" s="15">
        <f t="shared" si="0"/>
        <v>2.2862029646522233</v>
      </c>
      <c r="Q38" s="15">
        <f t="shared" si="0"/>
        <v>2.2862029646522233</v>
      </c>
    </row>
    <row r="39" spans="1:17" x14ac:dyDescent="0.35">
      <c r="A39" s="138"/>
      <c r="B39" s="138"/>
      <c r="C39" s="138"/>
      <c r="D39" s="138"/>
      <c r="E39" s="138"/>
      <c r="F39" s="138"/>
      <c r="G39" s="58"/>
      <c r="H39" s="58"/>
      <c r="I39" s="58"/>
      <c r="J39" s="58"/>
    </row>
    <row r="40" spans="1:17" ht="74.5" customHeight="1" x14ac:dyDescent="0.35">
      <c r="A40" s="89" t="s">
        <v>94</v>
      </c>
      <c r="B40" s="89"/>
      <c r="C40" s="89"/>
      <c r="D40" s="89"/>
      <c r="E40" s="89"/>
      <c r="F40" s="89"/>
      <c r="G40" s="44"/>
      <c r="H40" s="44"/>
      <c r="I40" s="44"/>
      <c r="J40" s="44"/>
    </row>
    <row r="41" spans="1:17" ht="15" customHeight="1" x14ac:dyDescent="0.35">
      <c r="A41" s="44"/>
      <c r="B41" s="44"/>
      <c r="C41" s="44"/>
      <c r="D41" s="44"/>
      <c r="E41" s="44"/>
      <c r="F41" s="44"/>
      <c r="G41" s="44"/>
      <c r="H41" s="44"/>
      <c r="I41" s="44"/>
      <c r="J41" s="44"/>
    </row>
    <row r="42" spans="1:17" x14ac:dyDescent="0.35">
      <c r="A42" s="146" t="s">
        <v>73</v>
      </c>
      <c r="B42" s="147"/>
      <c r="C42" s="147"/>
      <c r="D42" s="148"/>
      <c r="E42" s="130" t="s">
        <v>89</v>
      </c>
      <c r="F42" s="131"/>
      <c r="G42" s="24"/>
      <c r="H42" s="24"/>
      <c r="I42" s="24"/>
      <c r="J42" s="24"/>
    </row>
    <row r="43" spans="1:17" x14ac:dyDescent="0.35">
      <c r="A43" s="86" t="s">
        <v>31</v>
      </c>
      <c r="B43" s="86"/>
      <c r="C43" s="86"/>
      <c r="D43" s="86"/>
      <c r="E43" s="45">
        <v>2025</v>
      </c>
      <c r="F43" s="45">
        <v>2026</v>
      </c>
      <c r="G43" s="45">
        <v>2027</v>
      </c>
      <c r="H43" s="45">
        <v>2028</v>
      </c>
      <c r="I43" s="45">
        <v>2029</v>
      </c>
      <c r="J43" s="45">
        <v>2030</v>
      </c>
      <c r="L43" s="6"/>
    </row>
    <row r="44" spans="1:17" x14ac:dyDescent="0.35">
      <c r="A44" s="86"/>
      <c r="B44" s="86"/>
      <c r="C44" s="86"/>
      <c r="D44" s="86"/>
      <c r="E44" s="50" cm="1">
        <f t="array" ref="E44">_xlfn.SWITCH($E$42,"A ou B superficielles",L35,"A ou B souterraines",L36,"C ou D superficielles",L37,"C ou D souterraines",L38)</f>
        <v>1.538</v>
      </c>
      <c r="F44" s="50" cm="1">
        <f t="array" ref="F44">_xlfn.SWITCH($E$42,"A ou B superficielles",M35,"A ou B souterraines",M36,"C ou D superficielles",M37,"C ou D souterraines",M38)</f>
        <v>3.94</v>
      </c>
      <c r="G44" s="50" cm="1">
        <f t="array" ref="G44">_xlfn.SWITCH($E$42,"A ou B superficielles",N35,"A ou B souterraines",N36,"C ou D superficielles",N37,"C ou D souterraines",N38)</f>
        <v>4.0199999999999996</v>
      </c>
      <c r="H44" s="50" cm="1">
        <f t="array" ref="H44">_xlfn.SWITCH($E$42,"A ou B superficielles",O35,"A ou B souterraines",O36,"C ou D superficielles",O37,"C ou D souterraines",O38)</f>
        <v>4.0199999999999996</v>
      </c>
      <c r="I44" s="50" cm="1">
        <f t="array" ref="I44">_xlfn.SWITCH($E$42,"A ou B superficielles",P35,"A ou B souterraines",P36,"C ou D superficielles",P37,"C ou D souterraines",P38)</f>
        <v>4.0199999999999996</v>
      </c>
      <c r="J44" s="50" cm="1">
        <f t="array" ref="J44">_xlfn.SWITCH($E$42,"A ou B superficielles",Q35,"A ou B souterraines",Q36,"C ou D superficielles",Q37,"C ou D souterraines",Q38)</f>
        <v>4.0199999999999996</v>
      </c>
      <c r="L44" s="6"/>
    </row>
    <row r="45" spans="1:17" x14ac:dyDescent="0.35">
      <c r="A45" s="75" t="s">
        <v>32</v>
      </c>
      <c r="B45" s="75"/>
      <c r="C45" s="75"/>
      <c r="D45" s="75"/>
      <c r="F45" s="24"/>
      <c r="G45" s="24"/>
      <c r="H45" s="24"/>
      <c r="I45" s="24"/>
      <c r="J45" s="24"/>
      <c r="K45" s="24"/>
      <c r="L45" s="6"/>
    </row>
    <row r="46" spans="1:17" x14ac:dyDescent="0.35">
      <c r="A46" s="75"/>
      <c r="B46" s="75"/>
      <c r="C46" s="75"/>
      <c r="D46" s="75"/>
      <c r="F46" s="24"/>
      <c r="G46" s="24"/>
      <c r="H46" s="24"/>
      <c r="I46" s="24"/>
      <c r="J46" s="24"/>
      <c r="K46" s="24"/>
      <c r="L46" s="6"/>
    </row>
    <row r="47" spans="1:17" ht="17.25" customHeight="1" x14ac:dyDescent="0.35">
      <c r="A47" s="151" t="s">
        <v>67</v>
      </c>
      <c r="B47" s="151"/>
      <c r="C47" s="44"/>
      <c r="D47" s="25">
        <v>2024</v>
      </c>
      <c r="E47" s="25">
        <v>2025</v>
      </c>
      <c r="F47" s="25">
        <v>2026</v>
      </c>
      <c r="G47" s="25">
        <v>2027</v>
      </c>
      <c r="H47" s="25">
        <v>2028</v>
      </c>
      <c r="I47" s="25">
        <v>2029</v>
      </c>
      <c r="J47" s="25">
        <v>2030</v>
      </c>
    </row>
    <row r="48" spans="1:17" ht="17.25" customHeight="1" x14ac:dyDescent="0.35">
      <c r="A48" s="149" t="s">
        <v>80</v>
      </c>
      <c r="B48" s="149"/>
      <c r="C48" s="150"/>
      <c r="D48" s="46">
        <f>D11</f>
        <v>100000</v>
      </c>
      <c r="E48" s="46">
        <f>E44*$D$48</f>
        <v>153800</v>
      </c>
      <c r="F48" s="46">
        <f t="shared" ref="F48:J48" si="1">F44*$D$48</f>
        <v>394000</v>
      </c>
      <c r="G48" s="46">
        <f t="shared" si="1"/>
        <v>401999.99999999994</v>
      </c>
      <c r="H48" s="46">
        <f t="shared" si="1"/>
        <v>401999.99999999994</v>
      </c>
      <c r="I48" s="46">
        <f t="shared" si="1"/>
        <v>401999.99999999994</v>
      </c>
      <c r="J48" s="46">
        <f t="shared" si="1"/>
        <v>401999.99999999994</v>
      </c>
      <c r="L48" s="42" t="s">
        <v>18</v>
      </c>
      <c r="M48" s="42" t="s">
        <v>33</v>
      </c>
      <c r="N48" s="42" t="s">
        <v>34</v>
      </c>
    </row>
    <row r="49" spans="1:17" ht="17.25" customHeight="1" x14ac:dyDescent="0.35">
      <c r="A49" s="44"/>
      <c r="B49" s="44"/>
      <c r="C49" s="44"/>
      <c r="D49" s="56"/>
      <c r="E49" s="56"/>
      <c r="F49" s="56"/>
      <c r="G49" s="56"/>
      <c r="H49" s="56"/>
      <c r="I49" s="56"/>
      <c r="J49" s="56"/>
      <c r="L49" s="2"/>
      <c r="M49" s="2"/>
      <c r="N49" s="2"/>
    </row>
    <row r="50" spans="1:17" x14ac:dyDescent="0.35">
      <c r="A50" s="19"/>
      <c r="B50" s="19"/>
      <c r="C50" s="19"/>
      <c r="D50" s="7"/>
    </row>
    <row r="51" spans="1:17" ht="15" customHeight="1" x14ac:dyDescent="0.35">
      <c r="A51" s="61" t="s">
        <v>35</v>
      </c>
      <c r="B51" s="35"/>
      <c r="C51" s="36"/>
      <c r="D51" s="36"/>
      <c r="E51" s="35"/>
      <c r="F51" s="35"/>
      <c r="K51" s="33"/>
      <c r="O51" s="37"/>
    </row>
    <row r="52" spans="1:17" x14ac:dyDescent="0.35">
      <c r="A52" s="87" t="s">
        <v>36</v>
      </c>
      <c r="B52" s="87"/>
      <c r="C52" s="87"/>
      <c r="D52" s="87"/>
      <c r="E52" s="87"/>
      <c r="F52" s="87"/>
      <c r="G52" s="51"/>
      <c r="H52" s="51"/>
      <c r="I52" s="51"/>
      <c r="J52" s="51"/>
    </row>
    <row r="53" spans="1:17" x14ac:dyDescent="0.35">
      <c r="A53" s="88" t="str">
        <f>IF((D32="Non"),"Vous n'êtes pas concernés par cette redevance","")</f>
        <v/>
      </c>
      <c r="B53" s="88"/>
      <c r="C53" s="88"/>
      <c r="D53" s="88"/>
      <c r="E53" s="88"/>
      <c r="F53" s="88"/>
      <c r="G53" s="57"/>
      <c r="H53" s="57"/>
      <c r="I53" s="57"/>
      <c r="J53" s="57"/>
      <c r="L53" s="37" t="s">
        <v>30</v>
      </c>
    </row>
    <row r="54" spans="1:17" x14ac:dyDescent="0.35">
      <c r="A54" s="132" t="s">
        <v>66</v>
      </c>
      <c r="B54" s="12" t="s">
        <v>39</v>
      </c>
      <c r="C54" s="12" t="s">
        <v>40</v>
      </c>
      <c r="D54" s="45">
        <v>2023</v>
      </c>
      <c r="E54" s="45">
        <v>2024</v>
      </c>
      <c r="F54" s="45">
        <v>2025</v>
      </c>
      <c r="G54" s="45">
        <v>2026</v>
      </c>
      <c r="H54" s="45">
        <v>2027</v>
      </c>
      <c r="I54" s="45">
        <v>2028</v>
      </c>
      <c r="J54" s="45">
        <v>2029</v>
      </c>
      <c r="L54" s="45">
        <v>2025</v>
      </c>
      <c r="M54" s="45">
        <v>2026</v>
      </c>
      <c r="N54" s="45">
        <v>2027</v>
      </c>
      <c r="O54" s="45">
        <v>2028</v>
      </c>
      <c r="P54" s="45">
        <v>2029</v>
      </c>
      <c r="Q54" s="45">
        <v>2030</v>
      </c>
    </row>
    <row r="55" spans="1:17" x14ac:dyDescent="0.35">
      <c r="A55" s="133"/>
      <c r="B55" s="12" t="s">
        <v>88</v>
      </c>
      <c r="C55" s="12" t="s">
        <v>89</v>
      </c>
      <c r="D55" s="12">
        <v>6.3E-2</v>
      </c>
      <c r="E55" s="12">
        <v>8.5000000000000006E-2</v>
      </c>
      <c r="F55" s="38">
        <v>0.53</v>
      </c>
      <c r="G55" s="38">
        <v>0.54</v>
      </c>
      <c r="H55" s="38">
        <v>0.54</v>
      </c>
      <c r="I55" s="38">
        <v>0.54</v>
      </c>
      <c r="J55" s="38">
        <v>0.54</v>
      </c>
      <c r="L55" s="15">
        <f>E55/$D55</f>
        <v>1.3492063492063493</v>
      </c>
      <c r="M55" s="15">
        <f t="shared" ref="M55:M58" si="2">F55/$D55</f>
        <v>8.412698412698413</v>
      </c>
      <c r="N55" s="15">
        <f t="shared" ref="N55:N58" si="3">G55/$D55</f>
        <v>8.5714285714285712</v>
      </c>
      <c r="O55" s="15">
        <f t="shared" ref="O55:O58" si="4">H55/$D55</f>
        <v>8.5714285714285712</v>
      </c>
      <c r="P55" s="15">
        <f t="shared" ref="P55:P58" si="5">I55/$D55</f>
        <v>8.5714285714285712</v>
      </c>
      <c r="Q55" s="15">
        <f t="shared" ref="Q55:Q58" si="6">J55/$D55</f>
        <v>8.5714285714285712</v>
      </c>
    </row>
    <row r="56" spans="1:17" x14ac:dyDescent="0.35">
      <c r="A56" s="133"/>
      <c r="B56" s="12" t="s">
        <v>88</v>
      </c>
      <c r="C56" s="12" t="s">
        <v>90</v>
      </c>
      <c r="D56" s="12">
        <v>6.3E-2</v>
      </c>
      <c r="E56" s="12">
        <v>8.5000000000000006E-2</v>
      </c>
      <c r="F56" s="38">
        <v>0.53</v>
      </c>
      <c r="G56" s="38">
        <v>0.54</v>
      </c>
      <c r="H56" s="38">
        <v>0.54</v>
      </c>
      <c r="I56" s="38">
        <v>0.54</v>
      </c>
      <c r="J56" s="38">
        <v>0.54</v>
      </c>
      <c r="L56" s="15">
        <f>E56/$D56</f>
        <v>1.3492063492063493</v>
      </c>
      <c r="M56" s="15">
        <f t="shared" si="2"/>
        <v>8.412698412698413</v>
      </c>
      <c r="N56" s="15">
        <f t="shared" si="3"/>
        <v>8.5714285714285712</v>
      </c>
      <c r="O56" s="15">
        <f t="shared" si="4"/>
        <v>8.5714285714285712</v>
      </c>
      <c r="P56" s="15">
        <f t="shared" si="5"/>
        <v>8.5714285714285712</v>
      </c>
      <c r="Q56" s="15">
        <f t="shared" si="6"/>
        <v>8.5714285714285712</v>
      </c>
    </row>
    <row r="57" spans="1:17" x14ac:dyDescent="0.35">
      <c r="A57" s="133"/>
      <c r="B57" s="12" t="s">
        <v>91</v>
      </c>
      <c r="C57" s="12" t="s">
        <v>92</v>
      </c>
      <c r="D57" s="12">
        <v>0.126</v>
      </c>
      <c r="E57" s="12">
        <v>0.17</v>
      </c>
      <c r="F57" s="12">
        <v>1.06</v>
      </c>
      <c r="G57" s="12">
        <v>1.08</v>
      </c>
      <c r="H57" s="12">
        <v>1.08</v>
      </c>
      <c r="I57" s="12">
        <v>1.08</v>
      </c>
      <c r="J57" s="12">
        <v>1.08</v>
      </c>
      <c r="L57" s="15">
        <f>E57/$D57</f>
        <v>1.3492063492063493</v>
      </c>
      <c r="M57" s="15">
        <f t="shared" si="2"/>
        <v>8.412698412698413</v>
      </c>
      <c r="N57" s="15">
        <f t="shared" si="3"/>
        <v>8.5714285714285712</v>
      </c>
      <c r="O57" s="15">
        <f t="shared" si="4"/>
        <v>8.5714285714285712</v>
      </c>
      <c r="P57" s="15">
        <f t="shared" si="5"/>
        <v>8.5714285714285712</v>
      </c>
      <c r="Q57" s="15">
        <f t="shared" si="6"/>
        <v>8.5714285714285712</v>
      </c>
    </row>
    <row r="58" spans="1:17" x14ac:dyDescent="0.35">
      <c r="A58" s="134"/>
      <c r="B58" s="12" t="s">
        <v>91</v>
      </c>
      <c r="C58" s="12" t="s">
        <v>93</v>
      </c>
      <c r="D58" s="12">
        <v>0.126</v>
      </c>
      <c r="E58" s="12">
        <v>0.17</v>
      </c>
      <c r="F58" s="12">
        <v>1.06</v>
      </c>
      <c r="G58" s="12">
        <v>1.08</v>
      </c>
      <c r="H58" s="12">
        <v>1.08</v>
      </c>
      <c r="I58" s="12">
        <v>1.08</v>
      </c>
      <c r="J58" s="12">
        <v>1.08</v>
      </c>
      <c r="L58" s="15">
        <f>E58/$D58</f>
        <v>1.3492063492063493</v>
      </c>
      <c r="M58" s="15">
        <f t="shared" si="2"/>
        <v>8.412698412698413</v>
      </c>
      <c r="N58" s="15">
        <f t="shared" si="3"/>
        <v>8.5714285714285712</v>
      </c>
      <c r="O58" s="15">
        <f t="shared" si="4"/>
        <v>8.5714285714285712</v>
      </c>
      <c r="P58" s="15">
        <f t="shared" si="5"/>
        <v>8.5714285714285712</v>
      </c>
      <c r="Q58" s="15">
        <f t="shared" si="6"/>
        <v>8.5714285714285712</v>
      </c>
    </row>
    <row r="59" spans="1:17" x14ac:dyDescent="0.35">
      <c r="A59" s="138"/>
      <c r="B59" s="138"/>
      <c r="C59" s="138"/>
      <c r="D59" s="138"/>
      <c r="E59" s="138"/>
      <c r="F59" s="138"/>
      <c r="G59" s="58"/>
      <c r="H59" s="58"/>
      <c r="I59" s="58"/>
      <c r="J59" s="58"/>
    </row>
    <row r="60" spans="1:17" ht="74.5" customHeight="1" x14ac:dyDescent="0.35">
      <c r="A60" s="89" t="s">
        <v>94</v>
      </c>
      <c r="B60" s="89"/>
      <c r="C60" s="89"/>
      <c r="D60" s="89"/>
      <c r="E60" s="89"/>
      <c r="F60" s="89"/>
      <c r="G60" s="44"/>
      <c r="H60" s="44"/>
      <c r="I60" s="44"/>
      <c r="J60" s="44"/>
    </row>
    <row r="61" spans="1:17" ht="15" customHeight="1" x14ac:dyDescent="0.35">
      <c r="A61" s="44"/>
      <c r="B61" s="44"/>
      <c r="C61" s="44"/>
      <c r="D61" s="44"/>
      <c r="E61" s="44"/>
      <c r="F61" s="44"/>
      <c r="G61" s="44"/>
      <c r="H61" s="44"/>
      <c r="I61" s="44"/>
      <c r="J61" s="44"/>
    </row>
    <row r="62" spans="1:17" x14ac:dyDescent="0.35">
      <c r="A62" s="146" t="s">
        <v>73</v>
      </c>
      <c r="B62" s="147"/>
      <c r="C62" s="147"/>
      <c r="D62" s="148"/>
      <c r="E62" s="130" t="s">
        <v>89</v>
      </c>
      <c r="F62" s="131"/>
      <c r="G62" s="24"/>
      <c r="H62" s="24"/>
      <c r="I62" s="24"/>
      <c r="J62" s="24"/>
    </row>
    <row r="63" spans="1:17" x14ac:dyDescent="0.35">
      <c r="A63" s="86" t="s">
        <v>31</v>
      </c>
      <c r="B63" s="86"/>
      <c r="C63" s="86"/>
      <c r="D63" s="86"/>
      <c r="E63" s="45">
        <v>2025</v>
      </c>
      <c r="F63" s="45">
        <v>2026</v>
      </c>
      <c r="G63" s="45">
        <v>2027</v>
      </c>
      <c r="H63" s="45">
        <v>2028</v>
      </c>
      <c r="I63" s="45">
        <v>2029</v>
      </c>
      <c r="J63" s="45">
        <v>2030</v>
      </c>
      <c r="L63" s="6"/>
    </row>
    <row r="64" spans="1:17" x14ac:dyDescent="0.35">
      <c r="A64" s="86"/>
      <c r="B64" s="86"/>
      <c r="C64" s="86"/>
      <c r="D64" s="86"/>
      <c r="E64" s="50" cm="1">
        <f t="array" ref="E64">_xlfn.SWITCH($E$62,"A ou B superficielles",L55,"A ou B souterraines",L56,"C ou D superficielles",L57,"C ou D souterraines",L58)</f>
        <v>1.3492063492063493</v>
      </c>
      <c r="F64" s="50" cm="1">
        <f t="array" ref="F64">_xlfn.SWITCH($E$62,"A ou B superficielles",M55,"A ou B souterraines",M56,"C ou D superficielles",M57,"C ou D souterraines",M58)</f>
        <v>8.412698412698413</v>
      </c>
      <c r="G64" s="50" cm="1">
        <f t="array" ref="G64">_xlfn.SWITCH($E$62,"A ou B superficielles",N55,"A ou B souterraines",N56,"C ou D superficielles",N57,"C ou D souterraines",N58)</f>
        <v>8.5714285714285712</v>
      </c>
      <c r="H64" s="50" cm="1">
        <f t="array" ref="H64">_xlfn.SWITCH($E$62,"A ou B superficielles",O55,"A ou B souterraines",O56,"C ou D superficielles",O57,"C ou D souterraines",O58)</f>
        <v>8.5714285714285712</v>
      </c>
      <c r="I64" s="50" cm="1">
        <f t="array" ref="I64">_xlfn.SWITCH($E$62,"A ou B superficielles",P55,"A ou B souterraines",P56,"C ou D superficielles",P57,"C ou D souterraines",P58)</f>
        <v>8.5714285714285712</v>
      </c>
      <c r="J64" s="50" cm="1">
        <f t="array" ref="J64">_xlfn.SWITCH($E$62,"A ou B superficielles",Q55,"A ou B souterraines",Q56,"C ou D superficielles",Q57,"C ou D souterraines",Q58)</f>
        <v>8.5714285714285712</v>
      </c>
      <c r="L64" s="6"/>
    </row>
    <row r="65" spans="1:17" x14ac:dyDescent="0.35">
      <c r="A65" s="75" t="s">
        <v>32</v>
      </c>
      <c r="B65" s="75"/>
      <c r="C65" s="75"/>
      <c r="D65" s="75"/>
      <c r="F65" s="24"/>
      <c r="G65" s="24"/>
      <c r="H65" s="24"/>
      <c r="I65" s="24"/>
      <c r="J65" s="24"/>
      <c r="K65" s="24"/>
      <c r="L65" s="6"/>
    </row>
    <row r="66" spans="1:17" x14ac:dyDescent="0.35">
      <c r="A66" s="75"/>
      <c r="B66" s="75"/>
      <c r="C66" s="75"/>
      <c r="D66" s="75"/>
      <c r="F66" s="24"/>
      <c r="G66" s="24"/>
      <c r="H66" s="24"/>
      <c r="I66" s="24"/>
      <c r="J66" s="24"/>
      <c r="K66" s="24"/>
      <c r="L66" s="6"/>
    </row>
    <row r="67" spans="1:17" ht="17.25" customHeight="1" x14ac:dyDescent="0.35">
      <c r="A67" s="151" t="s">
        <v>67</v>
      </c>
      <c r="B67" s="151"/>
      <c r="C67" s="44"/>
      <c r="D67" s="25">
        <v>2024</v>
      </c>
      <c r="E67" s="25">
        <v>2025</v>
      </c>
      <c r="F67" s="25">
        <v>2026</v>
      </c>
      <c r="G67" s="25">
        <v>2027</v>
      </c>
      <c r="H67" s="25">
        <v>2028</v>
      </c>
      <c r="I67" s="25">
        <v>2029</v>
      </c>
      <c r="J67" s="25">
        <v>2030</v>
      </c>
    </row>
    <row r="68" spans="1:17" ht="17.25" customHeight="1" x14ac:dyDescent="0.35">
      <c r="A68" s="149" t="s">
        <v>95</v>
      </c>
      <c r="B68" s="149"/>
      <c r="C68" s="150"/>
      <c r="D68" s="46">
        <f>D14</f>
        <v>5000</v>
      </c>
      <c r="E68" s="46">
        <f>E64*$D68</f>
        <v>6746.0317460317465</v>
      </c>
      <c r="F68" s="46">
        <f t="shared" ref="F68:J68" si="7">F64*$D68</f>
        <v>42063.492063492064</v>
      </c>
      <c r="G68" s="46">
        <f t="shared" si="7"/>
        <v>42857.142857142855</v>
      </c>
      <c r="H68" s="46">
        <f t="shared" si="7"/>
        <v>42857.142857142855</v>
      </c>
      <c r="I68" s="46">
        <f t="shared" si="7"/>
        <v>42857.142857142855</v>
      </c>
      <c r="J68" s="46">
        <f t="shared" si="7"/>
        <v>42857.142857142855</v>
      </c>
      <c r="L68" s="42" t="s">
        <v>18</v>
      </c>
      <c r="M68" s="42" t="s">
        <v>33</v>
      </c>
      <c r="N68" s="42" t="s">
        <v>34</v>
      </c>
    </row>
    <row r="69" spans="1:17" ht="17.25" customHeight="1" x14ac:dyDescent="0.35">
      <c r="A69" s="44"/>
      <c r="B69" s="44"/>
      <c r="C69" s="44"/>
      <c r="D69" s="56"/>
      <c r="E69" s="56"/>
      <c r="F69" s="56"/>
      <c r="G69" s="56"/>
      <c r="H69" s="56"/>
      <c r="I69" s="56"/>
      <c r="J69" s="56"/>
      <c r="L69" s="2"/>
      <c r="M69" s="2"/>
      <c r="N69" s="2"/>
    </row>
    <row r="70" spans="1:17" x14ac:dyDescent="0.35">
      <c r="A70" s="19"/>
      <c r="B70" s="19"/>
      <c r="C70" s="19"/>
      <c r="D70" s="7"/>
    </row>
    <row r="71" spans="1:17" x14ac:dyDescent="0.35">
      <c r="A71" s="129" t="s">
        <v>37</v>
      </c>
      <c r="B71" s="129"/>
      <c r="C71" s="129"/>
      <c r="D71" s="129"/>
      <c r="E71" s="129"/>
      <c r="F71" s="129"/>
      <c r="G71" s="51"/>
      <c r="H71" s="51"/>
      <c r="I71" s="51"/>
      <c r="J71" s="51"/>
      <c r="M71" s="2"/>
      <c r="N71" s="2"/>
    </row>
    <row r="72" spans="1:17" x14ac:dyDescent="0.35">
      <c r="L72" s="2"/>
      <c r="M72" s="2"/>
      <c r="N72" s="2"/>
    </row>
    <row r="73" spans="1:17" ht="16.5" customHeight="1" x14ac:dyDescent="0.35">
      <c r="A73" s="60" t="s">
        <v>38</v>
      </c>
      <c r="B73" s="60"/>
      <c r="C73" s="60"/>
      <c r="D73" s="60"/>
      <c r="E73" s="60"/>
      <c r="F73" s="60"/>
      <c r="G73" s="51"/>
      <c r="H73" s="51"/>
      <c r="I73" s="51"/>
      <c r="J73" s="51"/>
      <c r="M73" s="2"/>
      <c r="N73" s="2"/>
    </row>
    <row r="74" spans="1:17" x14ac:dyDescent="0.35">
      <c r="A74" s="88" t="str">
        <f>IF(D17=0,"Vous n'êtes pas concernés par cette redevance car vous ne consommez pas d'eau du réseau d'adduction","")</f>
        <v/>
      </c>
      <c r="B74" s="88"/>
      <c r="C74" s="88"/>
      <c r="D74" s="88"/>
      <c r="E74" s="88"/>
      <c r="F74" s="88"/>
      <c r="G74" s="57"/>
      <c r="H74" s="57"/>
      <c r="I74" s="57"/>
      <c r="J74" s="57"/>
      <c r="L74" s="37" t="s">
        <v>30</v>
      </c>
    </row>
    <row r="75" spans="1:17" x14ac:dyDescent="0.35">
      <c r="A75" s="13" t="s">
        <v>81</v>
      </c>
      <c r="B75" s="12" t="s">
        <v>39</v>
      </c>
      <c r="C75" s="12" t="s">
        <v>40</v>
      </c>
      <c r="D75" s="45">
        <v>2024</v>
      </c>
      <c r="E75" s="45">
        <v>2025</v>
      </c>
      <c r="F75" s="45">
        <v>2026</v>
      </c>
      <c r="G75" s="45">
        <v>2027</v>
      </c>
      <c r="H75" s="45">
        <v>2028</v>
      </c>
      <c r="I75" s="45">
        <v>2029</v>
      </c>
      <c r="J75" s="45">
        <v>2030</v>
      </c>
      <c r="L75" s="45">
        <v>2025</v>
      </c>
      <c r="M75" s="45">
        <v>2026</v>
      </c>
      <c r="N75" s="45">
        <v>2027</v>
      </c>
      <c r="O75" s="45">
        <v>2028</v>
      </c>
      <c r="P75" s="45">
        <v>2029</v>
      </c>
      <c r="Q75" s="45">
        <v>2030</v>
      </c>
    </row>
    <row r="76" spans="1:17" x14ac:dyDescent="0.35">
      <c r="A76" s="135" t="s">
        <v>74</v>
      </c>
      <c r="B76" s="12" t="s">
        <v>88</v>
      </c>
      <c r="C76" s="12" t="s">
        <v>89</v>
      </c>
      <c r="D76" s="12">
        <v>3</v>
      </c>
      <c r="E76" s="12">
        <v>3</v>
      </c>
      <c r="F76" s="12">
        <v>3</v>
      </c>
      <c r="G76" s="12">
        <v>3</v>
      </c>
      <c r="H76" s="12">
        <v>3</v>
      </c>
      <c r="I76" s="12">
        <v>3</v>
      </c>
      <c r="J76" s="12">
        <v>3</v>
      </c>
      <c r="L76" s="15">
        <f t="shared" ref="L76:L79" si="8">E76/$D76</f>
        <v>1</v>
      </c>
      <c r="M76" s="15">
        <f t="shared" ref="M76:M79" si="9">F76/$D76</f>
        <v>1</v>
      </c>
      <c r="N76" s="15">
        <f t="shared" ref="N76" si="10">G76/$D76</f>
        <v>1</v>
      </c>
      <c r="O76" s="15">
        <f t="shared" ref="O76" si="11">H76/$D76</f>
        <v>1</v>
      </c>
      <c r="P76" s="15">
        <f t="shared" ref="P76" si="12">I76/$D76</f>
        <v>1</v>
      </c>
      <c r="Q76" s="15">
        <f t="shared" ref="Q76" si="13">J76/$D76</f>
        <v>1</v>
      </c>
    </row>
    <row r="77" spans="1:17" x14ac:dyDescent="0.35">
      <c r="A77" s="136"/>
      <c r="B77" s="12" t="s">
        <v>88</v>
      </c>
      <c r="C77" s="12" t="s">
        <v>90</v>
      </c>
      <c r="D77" s="12">
        <v>4.66</v>
      </c>
      <c r="E77" s="12">
        <v>4.66</v>
      </c>
      <c r="F77" s="12">
        <v>4.66</v>
      </c>
      <c r="G77" s="12">
        <v>4.66</v>
      </c>
      <c r="H77" s="12">
        <v>4.66</v>
      </c>
      <c r="I77" s="12">
        <v>4.66</v>
      </c>
      <c r="J77" s="12">
        <v>4.66</v>
      </c>
      <c r="L77" s="15">
        <f t="shared" si="8"/>
        <v>1</v>
      </c>
      <c r="M77" s="15">
        <f t="shared" si="9"/>
        <v>1</v>
      </c>
      <c r="N77" s="15">
        <f t="shared" ref="N77:N79" si="14">G77/$D77</f>
        <v>1</v>
      </c>
      <c r="O77" s="15">
        <f t="shared" ref="O77:O79" si="15">H77/$D77</f>
        <v>1</v>
      </c>
      <c r="P77" s="15">
        <f t="shared" ref="P77:P79" si="16">I77/$D77</f>
        <v>1</v>
      </c>
      <c r="Q77" s="15">
        <f t="shared" ref="Q77:Q79" si="17">J77/$D77</f>
        <v>1</v>
      </c>
    </row>
    <row r="78" spans="1:17" x14ac:dyDescent="0.35">
      <c r="A78" s="136"/>
      <c r="B78" s="12" t="s">
        <v>91</v>
      </c>
      <c r="C78" s="12" t="s">
        <v>92</v>
      </c>
      <c r="D78" s="12">
        <v>6.8310000000000004</v>
      </c>
      <c r="E78" s="12">
        <v>6.8310000000000004</v>
      </c>
      <c r="F78" s="12">
        <v>6.8310000000000004</v>
      </c>
      <c r="G78" s="12">
        <v>6.8310000000000004</v>
      </c>
      <c r="H78" s="12">
        <v>6.8310000000000004</v>
      </c>
      <c r="I78" s="12">
        <v>6.8310000000000004</v>
      </c>
      <c r="J78" s="12">
        <v>6.8310000000000004</v>
      </c>
      <c r="L78" s="15">
        <f t="shared" si="8"/>
        <v>1</v>
      </c>
      <c r="M78" s="15">
        <f t="shared" si="9"/>
        <v>1</v>
      </c>
      <c r="N78" s="15">
        <f t="shared" si="14"/>
        <v>1</v>
      </c>
      <c r="O78" s="15">
        <f t="shared" si="15"/>
        <v>1</v>
      </c>
      <c r="P78" s="15">
        <f t="shared" si="16"/>
        <v>1</v>
      </c>
      <c r="Q78" s="15">
        <f t="shared" si="17"/>
        <v>1</v>
      </c>
    </row>
    <row r="79" spans="1:17" x14ac:dyDescent="0.35">
      <c r="A79" s="137"/>
      <c r="B79" s="12" t="s">
        <v>91</v>
      </c>
      <c r="C79" s="12" t="s">
        <v>93</v>
      </c>
      <c r="D79" s="12">
        <v>6.8310000000000004</v>
      </c>
      <c r="E79" s="12">
        <v>6.8310000000000004</v>
      </c>
      <c r="F79" s="12">
        <v>6.8310000000000004</v>
      </c>
      <c r="G79" s="12">
        <v>6.8310000000000004</v>
      </c>
      <c r="H79" s="12">
        <v>6.8310000000000004</v>
      </c>
      <c r="I79" s="12">
        <v>6.8310000000000004</v>
      </c>
      <c r="J79" s="12">
        <v>6.8310000000000004</v>
      </c>
      <c r="L79" s="15">
        <f t="shared" si="8"/>
        <v>1</v>
      </c>
      <c r="M79" s="15">
        <f t="shared" si="9"/>
        <v>1</v>
      </c>
      <c r="N79" s="15">
        <f t="shared" si="14"/>
        <v>1</v>
      </c>
      <c r="O79" s="15">
        <f t="shared" si="15"/>
        <v>1</v>
      </c>
      <c r="P79" s="15">
        <f t="shared" si="16"/>
        <v>1</v>
      </c>
      <c r="Q79" s="15">
        <f t="shared" si="17"/>
        <v>1</v>
      </c>
    </row>
    <row r="80" spans="1:17" x14ac:dyDescent="0.35">
      <c r="A80" s="11"/>
      <c r="B80" s="11"/>
      <c r="C80" s="16"/>
      <c r="D80" s="17"/>
      <c r="E80" s="17"/>
      <c r="F80" s="17"/>
      <c r="G80" s="17"/>
      <c r="H80" s="17"/>
      <c r="I80" s="17"/>
      <c r="J80" s="17"/>
      <c r="K80" s="17"/>
      <c r="L80" s="17"/>
      <c r="N80" s="18"/>
      <c r="O80" s="63"/>
    </row>
    <row r="81" spans="1:15" x14ac:dyDescent="0.35">
      <c r="A81" s="29"/>
      <c r="B81" s="30"/>
      <c r="C81" s="31"/>
      <c r="D81" s="45">
        <v>2024</v>
      </c>
      <c r="E81" s="45">
        <v>2025</v>
      </c>
      <c r="F81" s="45">
        <v>2026</v>
      </c>
      <c r="G81" s="45">
        <v>2027</v>
      </c>
      <c r="H81" s="45">
        <v>2028</v>
      </c>
      <c r="I81" s="45">
        <v>2029</v>
      </c>
      <c r="J81" s="45">
        <v>2030</v>
      </c>
      <c r="N81" s="18"/>
      <c r="O81" s="63"/>
    </row>
    <row r="82" spans="1:15" x14ac:dyDescent="0.35">
      <c r="A82" s="29" t="s">
        <v>82</v>
      </c>
      <c r="B82" s="30"/>
      <c r="C82" s="31"/>
      <c r="D82" s="20"/>
      <c r="E82" s="21">
        <v>0.43</v>
      </c>
      <c r="F82" s="21">
        <v>0.39</v>
      </c>
      <c r="G82" s="21">
        <v>0.33</v>
      </c>
      <c r="H82" s="21">
        <v>0.3</v>
      </c>
      <c r="I82" s="21">
        <v>0.3</v>
      </c>
      <c r="J82" s="21">
        <v>0.3</v>
      </c>
      <c r="N82" s="18"/>
      <c r="O82" s="63"/>
    </row>
    <row r="83" spans="1:15" x14ac:dyDescent="0.35">
      <c r="A83" s="29" t="s">
        <v>83</v>
      </c>
      <c r="B83" s="30"/>
      <c r="C83" s="31"/>
      <c r="D83" s="20"/>
      <c r="E83" s="21">
        <v>0.05</v>
      </c>
      <c r="F83" s="21">
        <v>0.06</v>
      </c>
      <c r="G83" s="21">
        <v>0.12</v>
      </c>
      <c r="H83" s="21">
        <v>0.21</v>
      </c>
      <c r="I83" s="21">
        <v>0.21</v>
      </c>
      <c r="J83" s="21">
        <v>0.21</v>
      </c>
      <c r="N83" s="18"/>
      <c r="O83" s="63"/>
    </row>
    <row r="84" spans="1:15" x14ac:dyDescent="0.35">
      <c r="A84" s="29" t="s">
        <v>84</v>
      </c>
      <c r="B84" s="31"/>
      <c r="C84" s="22"/>
      <c r="D84" s="20"/>
      <c r="E84" s="23">
        <v>0.2</v>
      </c>
      <c r="F84" s="23">
        <v>0.33</v>
      </c>
      <c r="G84" s="23">
        <v>0.33</v>
      </c>
      <c r="H84" s="23">
        <v>0.33</v>
      </c>
      <c r="I84" s="23">
        <v>0.33</v>
      </c>
      <c r="J84" s="23">
        <v>0.33</v>
      </c>
      <c r="N84" s="18"/>
      <c r="O84" s="63"/>
    </row>
    <row r="85" spans="1:15" x14ac:dyDescent="0.35">
      <c r="A85" s="10" t="str">
        <f>IF(B36="Non","Vous n'êtes pas concernés par cette redevance car vous ne prélevez pas dans le milieu","")</f>
        <v/>
      </c>
      <c r="B85" s="10"/>
      <c r="C85" s="10"/>
      <c r="D85" s="10"/>
      <c r="E85" s="10"/>
      <c r="F85" s="10"/>
      <c r="G85" s="10"/>
      <c r="H85" s="10"/>
      <c r="I85" s="10"/>
      <c r="J85" s="10"/>
    </row>
    <row r="86" spans="1:15" x14ac:dyDescent="0.35">
      <c r="A86" s="146" t="s">
        <v>68</v>
      </c>
      <c r="B86" s="147"/>
      <c r="C86" s="147"/>
      <c r="D86" s="148"/>
      <c r="E86" s="130" t="s">
        <v>89</v>
      </c>
      <c r="F86" s="131"/>
      <c r="G86" s="24"/>
      <c r="H86" s="24"/>
      <c r="I86" s="24"/>
      <c r="J86" s="24"/>
      <c r="L86" s="6"/>
    </row>
    <row r="87" spans="1:15" x14ac:dyDescent="0.35">
      <c r="A87" s="86" t="s">
        <v>31</v>
      </c>
      <c r="B87" s="86"/>
      <c r="C87" s="86"/>
      <c r="D87" s="86"/>
      <c r="E87" s="45">
        <v>2025</v>
      </c>
      <c r="F87" s="45">
        <v>2026</v>
      </c>
      <c r="G87" s="45">
        <v>2027</v>
      </c>
      <c r="H87" s="45">
        <v>2028</v>
      </c>
      <c r="I87" s="45">
        <v>2029</v>
      </c>
      <c r="J87" s="45">
        <v>2030</v>
      </c>
      <c r="L87" s="6"/>
    </row>
    <row r="88" spans="1:15" x14ac:dyDescent="0.35">
      <c r="A88" s="86"/>
      <c r="B88" s="86"/>
      <c r="C88" s="86"/>
      <c r="D88" s="86"/>
      <c r="E88" s="50" cm="1">
        <f t="array" ref="E88">_xlfn.SWITCH($E$86,"A ou B superficielles",L76,"A ou B souterraines",L77,"C ou D superficielles",L78,"C ou D souterraines",L79)</f>
        <v>1</v>
      </c>
      <c r="F88" s="50" cm="1">
        <f t="array" ref="F88">_xlfn.SWITCH($E$86,"A ou B superficielles",M76,"A ou B souterraines",M77,"C ou D superficielles",M78,"C ou D souterraines",M79)</f>
        <v>1</v>
      </c>
      <c r="G88" s="50" cm="1">
        <f t="array" ref="G88">_xlfn.SWITCH($E$86,"A ou B superficielles",N76,"A ou B souterraines",N77,"C ou D superficielles",N78,"C ou D souterraines",N79)</f>
        <v>1</v>
      </c>
      <c r="H88" s="50" cm="1">
        <f t="array" ref="H88">_xlfn.SWITCH($E$86,"A ou B superficielles",O76,"A ou B souterraines",O77,"C ou D superficielles",O78,"C ou D souterraines",O79)</f>
        <v>1</v>
      </c>
      <c r="I88" s="50" cm="1">
        <f t="array" ref="I88">_xlfn.SWITCH($E$86,"A ou B superficielles",P76,"A ou B souterraines",P77,"C ou D superficielles",P78,"C ou D souterraines",P79)</f>
        <v>1</v>
      </c>
      <c r="J88" s="50" cm="1">
        <f t="array" ref="J88">_xlfn.SWITCH($E$86,"A ou B superficielles",Q76,"A ou B souterraines",Q77,"C ou D superficielles",Q78,"C ou D souterraines",Q79)</f>
        <v>1</v>
      </c>
      <c r="K88" s="24"/>
      <c r="L88" s="6"/>
    </row>
    <row r="89" spans="1:15" x14ac:dyDescent="0.35">
      <c r="A89" s="75" t="s">
        <v>32</v>
      </c>
      <c r="B89" s="75"/>
      <c r="C89" s="75"/>
      <c r="D89" s="75"/>
      <c r="F89" s="24"/>
      <c r="G89" s="24"/>
      <c r="H89" s="24"/>
      <c r="I89" s="24"/>
      <c r="J89" s="24"/>
      <c r="K89" s="24"/>
      <c r="L89" s="6"/>
    </row>
    <row r="90" spans="1:15" x14ac:dyDescent="0.35">
      <c r="A90" s="75"/>
      <c r="B90" s="75"/>
      <c r="C90" s="75"/>
      <c r="D90" s="75"/>
      <c r="F90" s="24"/>
      <c r="G90" s="24"/>
      <c r="H90" s="24"/>
      <c r="I90" s="24"/>
      <c r="J90" s="24"/>
      <c r="K90" s="24"/>
      <c r="L90" s="6"/>
    </row>
    <row r="91" spans="1:15" ht="17.25" customHeight="1" x14ac:dyDescent="0.35">
      <c r="A91" s="99" t="s">
        <v>41</v>
      </c>
      <c r="B91" s="99"/>
      <c r="C91" s="99"/>
      <c r="D91" s="25">
        <v>2024</v>
      </c>
      <c r="E91" s="25">
        <v>2025</v>
      </c>
      <c r="F91" s="25">
        <v>2026</v>
      </c>
      <c r="G91" s="25">
        <v>2027</v>
      </c>
      <c r="H91" s="25">
        <v>2028</v>
      </c>
      <c r="I91" s="25">
        <v>2029</v>
      </c>
      <c r="J91" s="25">
        <v>2030</v>
      </c>
    </row>
    <row r="92" spans="1:15" ht="17.25" customHeight="1" x14ac:dyDescent="0.35">
      <c r="A92" s="93" t="s">
        <v>42</v>
      </c>
      <c r="B92" s="93"/>
      <c r="C92" s="93"/>
      <c r="D92" s="47">
        <f>D18</f>
        <v>22500</v>
      </c>
      <c r="E92" s="47">
        <f>E88*$D92</f>
        <v>22500</v>
      </c>
      <c r="F92" s="47">
        <f t="shared" ref="F92:J92" si="18">F88*$D92</f>
        <v>22500</v>
      </c>
      <c r="G92" s="47">
        <f t="shared" si="18"/>
        <v>22500</v>
      </c>
      <c r="H92" s="47">
        <f t="shared" si="18"/>
        <v>22500</v>
      </c>
      <c r="I92" s="47">
        <f t="shared" si="18"/>
        <v>22500</v>
      </c>
      <c r="J92" s="47">
        <f t="shared" si="18"/>
        <v>22500</v>
      </c>
      <c r="L92" s="43" t="s">
        <v>21</v>
      </c>
      <c r="M92" s="43" t="s">
        <v>33</v>
      </c>
      <c r="N92" s="43" t="s">
        <v>33</v>
      </c>
    </row>
    <row r="93" spans="1:15" ht="17.25" customHeight="1" x14ac:dyDescent="0.35">
      <c r="A93" s="93" t="s">
        <v>75</v>
      </c>
      <c r="B93" s="93"/>
      <c r="C93" s="93"/>
      <c r="D93" s="47">
        <f>D19</f>
        <v>1739.9999999999998</v>
      </c>
      <c r="E93" s="47">
        <v>0</v>
      </c>
      <c r="F93" s="47">
        <v>0</v>
      </c>
      <c r="G93" s="47">
        <v>0</v>
      </c>
      <c r="H93" s="47">
        <v>0</v>
      </c>
      <c r="I93" s="47">
        <v>0</v>
      </c>
      <c r="J93" s="47">
        <v>0</v>
      </c>
      <c r="L93" s="43" t="s">
        <v>21</v>
      </c>
      <c r="M93" s="43" t="s">
        <v>33</v>
      </c>
      <c r="N93" s="43" t="s">
        <v>33</v>
      </c>
    </row>
    <row r="94" spans="1:15" ht="17.25" customHeight="1" x14ac:dyDescent="0.35">
      <c r="A94" s="93" t="s">
        <v>76</v>
      </c>
      <c r="B94" s="93"/>
      <c r="C94" s="93"/>
      <c r="D94" s="47">
        <v>0</v>
      </c>
      <c r="E94" s="47">
        <f>$D$17*E82</f>
        <v>129000</v>
      </c>
      <c r="F94" s="47">
        <f>$D$17*F82</f>
        <v>117000</v>
      </c>
      <c r="G94" s="47">
        <f t="shared" ref="G94:J94" si="19">$D$17*G82</f>
        <v>99000</v>
      </c>
      <c r="H94" s="47">
        <f t="shared" si="19"/>
        <v>90000</v>
      </c>
      <c r="I94" s="47">
        <f t="shared" si="19"/>
        <v>90000</v>
      </c>
      <c r="J94" s="47">
        <f t="shared" si="19"/>
        <v>90000</v>
      </c>
      <c r="L94" s="43" t="s">
        <v>21</v>
      </c>
      <c r="M94" s="43" t="s">
        <v>33</v>
      </c>
      <c r="N94" s="43" t="s">
        <v>33</v>
      </c>
    </row>
    <row r="95" spans="1:15" ht="17.25" customHeight="1" x14ac:dyDescent="0.35">
      <c r="A95" s="93" t="s">
        <v>77</v>
      </c>
      <c r="B95" s="93"/>
      <c r="C95" s="93"/>
      <c r="D95" s="47">
        <v>0</v>
      </c>
      <c r="E95" s="47">
        <f>$D$17*E83*E84</f>
        <v>3000</v>
      </c>
      <c r="F95" s="47">
        <f>$D$17*F83*F84</f>
        <v>5940</v>
      </c>
      <c r="G95" s="47">
        <f t="shared" ref="G95:J95" si="20">$D$17*G83*G84</f>
        <v>11880</v>
      </c>
      <c r="H95" s="47">
        <f t="shared" si="20"/>
        <v>20790</v>
      </c>
      <c r="I95" s="47">
        <f t="shared" si="20"/>
        <v>20790</v>
      </c>
      <c r="J95" s="47">
        <f t="shared" si="20"/>
        <v>20790</v>
      </c>
      <c r="L95" s="43" t="s">
        <v>21</v>
      </c>
      <c r="M95" s="43" t="s">
        <v>33</v>
      </c>
      <c r="N95" s="43" t="s">
        <v>33</v>
      </c>
    </row>
    <row r="96" spans="1:15" ht="17.25" customHeight="1" x14ac:dyDescent="0.35">
      <c r="A96" s="44"/>
      <c r="B96" s="44"/>
      <c r="C96" s="44"/>
      <c r="D96" s="7"/>
    </row>
    <row r="97" spans="1:15" x14ac:dyDescent="0.35">
      <c r="A97" s="19"/>
      <c r="B97" s="19"/>
      <c r="C97" s="19"/>
      <c r="D97" s="7"/>
    </row>
    <row r="98" spans="1:15" x14ac:dyDescent="0.35">
      <c r="A98" s="3" t="s">
        <v>43</v>
      </c>
      <c r="B98" s="3"/>
      <c r="C98" s="3"/>
      <c r="D98" s="35"/>
      <c r="E98" s="35"/>
      <c r="F98" s="35"/>
    </row>
    <row r="99" spans="1:15" x14ac:dyDescent="0.35">
      <c r="A99" s="19"/>
      <c r="B99" s="19"/>
      <c r="C99" s="19"/>
      <c r="D99" s="14"/>
      <c r="F99" s="24"/>
      <c r="G99" s="24"/>
      <c r="H99" s="24"/>
      <c r="I99" s="24"/>
      <c r="J99" s="24"/>
      <c r="K99" s="24"/>
      <c r="L99" s="6"/>
    </row>
    <row r="100" spans="1:15" ht="17.25" customHeight="1" x14ac:dyDescent="0.35">
      <c r="A100" s="95" t="s">
        <v>44</v>
      </c>
      <c r="B100" s="96"/>
      <c r="C100" s="97"/>
      <c r="D100" s="25">
        <v>2024</v>
      </c>
      <c r="E100" s="25">
        <v>2025</v>
      </c>
      <c r="F100" s="25">
        <v>2026</v>
      </c>
      <c r="G100" s="25">
        <v>2027</v>
      </c>
      <c r="H100" s="25">
        <v>2028</v>
      </c>
      <c r="I100" s="25">
        <v>2029</v>
      </c>
      <c r="J100" s="25">
        <v>2030</v>
      </c>
    </row>
    <row r="101" spans="1:15" ht="17.25" customHeight="1" x14ac:dyDescent="0.35">
      <c r="A101" s="94" t="s">
        <v>71</v>
      </c>
      <c r="B101" s="94"/>
      <c r="C101" s="94"/>
      <c r="D101" s="46">
        <f>D28</f>
        <v>60000</v>
      </c>
      <c r="E101" s="46">
        <f>D101</f>
        <v>60000</v>
      </c>
      <c r="F101" s="46">
        <f>E101</f>
        <v>60000</v>
      </c>
      <c r="G101" s="46">
        <f t="shared" ref="G101:J101" si="21">F101</f>
        <v>60000</v>
      </c>
      <c r="H101" s="46">
        <f t="shared" si="21"/>
        <v>60000</v>
      </c>
      <c r="I101" s="46">
        <f t="shared" si="21"/>
        <v>60000</v>
      </c>
      <c r="J101" s="46">
        <f t="shared" si="21"/>
        <v>60000</v>
      </c>
      <c r="L101" s="42" t="s">
        <v>18</v>
      </c>
      <c r="M101" s="42" t="s">
        <v>33</v>
      </c>
      <c r="N101" s="42" t="s">
        <v>34</v>
      </c>
    </row>
    <row r="102" spans="1:15" ht="17.25" customHeight="1" x14ac:dyDescent="0.35">
      <c r="A102" s="44"/>
      <c r="B102" s="44"/>
      <c r="C102" s="44"/>
      <c r="D102" s="56"/>
      <c r="E102" s="56"/>
      <c r="F102" s="56"/>
      <c r="G102" s="56"/>
      <c r="H102" s="56"/>
      <c r="I102" s="56"/>
      <c r="J102" s="56"/>
      <c r="L102" s="2"/>
      <c r="M102" s="2"/>
      <c r="N102" s="2"/>
    </row>
    <row r="103" spans="1:15" x14ac:dyDescent="0.35">
      <c r="A103" s="19"/>
      <c r="B103" s="19"/>
      <c r="C103" s="19"/>
      <c r="D103" s="7"/>
    </row>
    <row r="104" spans="1:15" x14ac:dyDescent="0.35">
      <c r="A104" s="98" t="s">
        <v>45</v>
      </c>
      <c r="B104" s="98"/>
      <c r="C104" s="98"/>
      <c r="D104" s="98"/>
      <c r="E104" s="98"/>
      <c r="F104" s="98"/>
      <c r="G104" s="59"/>
      <c r="H104" s="59"/>
      <c r="I104" s="59"/>
      <c r="J104" s="59"/>
    </row>
    <row r="105" spans="1:15" x14ac:dyDescent="0.35">
      <c r="A105" s="4"/>
      <c r="B105" s="64"/>
      <c r="C105" s="64"/>
      <c r="D105" s="64"/>
    </row>
    <row r="106" spans="1:15" x14ac:dyDescent="0.35">
      <c r="A106" s="95" t="s">
        <v>44</v>
      </c>
      <c r="B106" s="96"/>
      <c r="C106" s="97"/>
      <c r="D106" s="45">
        <v>2024</v>
      </c>
      <c r="E106" s="45">
        <v>2025</v>
      </c>
      <c r="F106" s="45">
        <v>2026</v>
      </c>
      <c r="G106" s="65">
        <v>2027</v>
      </c>
      <c r="H106" s="65">
        <v>2028</v>
      </c>
      <c r="I106" s="65">
        <v>2029</v>
      </c>
      <c r="J106" s="65">
        <v>2030</v>
      </c>
      <c r="N106" s="18"/>
      <c r="O106" s="63"/>
    </row>
    <row r="107" spans="1:15" x14ac:dyDescent="0.35">
      <c r="A107" s="29" t="s">
        <v>69</v>
      </c>
      <c r="B107" s="30"/>
      <c r="C107" s="31"/>
      <c r="D107" s="20"/>
      <c r="E107" s="21">
        <v>0.03</v>
      </c>
      <c r="F107" s="21">
        <v>0.09</v>
      </c>
      <c r="G107" s="21">
        <v>0.17</v>
      </c>
      <c r="H107" s="21">
        <v>0.17</v>
      </c>
      <c r="I107" s="21">
        <v>0.17</v>
      </c>
      <c r="J107" s="21">
        <v>0.17</v>
      </c>
      <c r="N107" s="18"/>
      <c r="O107" s="63"/>
    </row>
    <row r="108" spans="1:15" x14ac:dyDescent="0.35">
      <c r="A108" s="29" t="s">
        <v>46</v>
      </c>
      <c r="B108" s="31"/>
      <c r="C108" s="22"/>
      <c r="D108" s="20"/>
      <c r="E108" s="23">
        <v>0.3</v>
      </c>
      <c r="F108" s="23">
        <v>0.46</v>
      </c>
      <c r="G108" s="23">
        <v>0.46</v>
      </c>
      <c r="H108" s="23">
        <v>0.46</v>
      </c>
      <c r="I108" s="23">
        <v>0.46</v>
      </c>
      <c r="J108" s="23">
        <v>0.46</v>
      </c>
      <c r="N108" s="18"/>
      <c r="O108" s="63"/>
    </row>
    <row r="109" spans="1:15" x14ac:dyDescent="0.35">
      <c r="A109" s="10" t="s">
        <v>70</v>
      </c>
      <c r="B109" s="10"/>
      <c r="C109" s="10"/>
      <c r="D109" s="10"/>
      <c r="E109" s="10"/>
      <c r="F109" s="10"/>
      <c r="G109" s="10"/>
      <c r="H109" s="10"/>
      <c r="I109" s="10"/>
      <c r="J109" s="10"/>
    </row>
    <row r="110" spans="1:15" x14ac:dyDescent="0.35">
      <c r="A110" s="19"/>
      <c r="B110" s="19"/>
      <c r="C110" s="19"/>
      <c r="D110" s="14"/>
      <c r="F110" s="24"/>
      <c r="G110" s="24"/>
      <c r="H110" s="24"/>
      <c r="I110" s="24"/>
      <c r="J110" s="24"/>
      <c r="K110" s="24"/>
      <c r="L110" s="6"/>
    </row>
    <row r="111" spans="1:15" ht="17.25" customHeight="1" x14ac:dyDescent="0.35">
      <c r="A111" s="99" t="s">
        <v>47</v>
      </c>
      <c r="B111" s="99"/>
      <c r="C111" s="99"/>
      <c r="D111" s="25">
        <v>2024</v>
      </c>
      <c r="E111" s="25">
        <v>2025</v>
      </c>
      <c r="F111" s="25">
        <v>2026</v>
      </c>
      <c r="G111" s="25">
        <v>2027</v>
      </c>
      <c r="H111" s="25">
        <v>2028</v>
      </c>
      <c r="I111" s="25">
        <v>2029</v>
      </c>
      <c r="J111" s="25">
        <v>2030</v>
      </c>
    </row>
    <row r="112" spans="1:15" ht="17.25" customHeight="1" x14ac:dyDescent="0.35">
      <c r="A112" s="94" t="s">
        <v>71</v>
      </c>
      <c r="B112" s="94"/>
      <c r="C112" s="94"/>
      <c r="D112" s="46">
        <f>D24</f>
        <v>40000</v>
      </c>
      <c r="E112" s="46">
        <f>D112</f>
        <v>40000</v>
      </c>
      <c r="F112" s="46">
        <v>0</v>
      </c>
      <c r="G112" s="46">
        <v>0</v>
      </c>
      <c r="H112" s="46">
        <v>0</v>
      </c>
      <c r="I112" s="46">
        <v>0</v>
      </c>
      <c r="J112" s="46">
        <v>0</v>
      </c>
      <c r="L112" s="42" t="s">
        <v>18</v>
      </c>
      <c r="M112" s="42" t="s">
        <v>33</v>
      </c>
      <c r="N112" s="42" t="s">
        <v>34</v>
      </c>
    </row>
    <row r="113" spans="1:14" ht="17.25" customHeight="1" x14ac:dyDescent="0.35">
      <c r="A113" s="94" t="s">
        <v>72</v>
      </c>
      <c r="B113" s="94"/>
      <c r="C113" s="94"/>
      <c r="D113" s="46">
        <f>D25</f>
        <v>38400</v>
      </c>
      <c r="E113" s="46">
        <f>D113</f>
        <v>38400</v>
      </c>
      <c r="F113" s="46">
        <v>0</v>
      </c>
      <c r="G113" s="46">
        <v>0</v>
      </c>
      <c r="H113" s="46">
        <v>0</v>
      </c>
      <c r="I113" s="46">
        <v>0</v>
      </c>
      <c r="J113" s="46">
        <v>0</v>
      </c>
      <c r="L113" s="42" t="s">
        <v>18</v>
      </c>
      <c r="M113" s="42" t="s">
        <v>33</v>
      </c>
      <c r="N113" s="42" t="s">
        <v>34</v>
      </c>
    </row>
    <row r="114" spans="1:14" ht="17.25" customHeight="1" x14ac:dyDescent="0.35">
      <c r="A114" s="90" t="s">
        <v>48</v>
      </c>
      <c r="B114" s="91"/>
      <c r="C114" s="92"/>
      <c r="D114" s="47">
        <f>D23</f>
        <v>0</v>
      </c>
      <c r="E114" s="47">
        <v>0</v>
      </c>
      <c r="F114" s="47">
        <v>0</v>
      </c>
      <c r="G114" s="47">
        <v>0</v>
      </c>
      <c r="H114" s="47">
        <v>0</v>
      </c>
      <c r="I114" s="47">
        <v>0</v>
      </c>
      <c r="J114" s="47">
        <v>0</v>
      </c>
      <c r="L114" s="43" t="s">
        <v>21</v>
      </c>
      <c r="M114" s="43" t="s">
        <v>33</v>
      </c>
      <c r="N114" s="43" t="s">
        <v>33</v>
      </c>
    </row>
    <row r="115" spans="1:14" ht="17.25" customHeight="1" x14ac:dyDescent="0.35">
      <c r="A115" s="93" t="s">
        <v>96</v>
      </c>
      <c r="B115" s="93"/>
      <c r="C115" s="93"/>
      <c r="D115" s="47">
        <v>0</v>
      </c>
      <c r="E115" s="47">
        <f>$D$22*E107*E108</f>
        <v>2160</v>
      </c>
      <c r="F115" s="47">
        <f>$D$22*F107*F108</f>
        <v>9936</v>
      </c>
      <c r="G115" s="47">
        <f>$D$22*G107*G108</f>
        <v>18768</v>
      </c>
      <c r="H115" s="47">
        <f t="shared" ref="H115:J115" si="22">$D$22*H107*H108</f>
        <v>18768</v>
      </c>
      <c r="I115" s="47">
        <f t="shared" si="22"/>
        <v>18768</v>
      </c>
      <c r="J115" s="47">
        <f t="shared" si="22"/>
        <v>18768</v>
      </c>
      <c r="L115" s="43" t="s">
        <v>21</v>
      </c>
      <c r="M115" s="43" t="s">
        <v>33</v>
      </c>
      <c r="N115" s="43" t="s">
        <v>33</v>
      </c>
    </row>
    <row r="116" spans="1:14" x14ac:dyDescent="0.35">
      <c r="A116" s="19" t="s">
        <v>49</v>
      </c>
      <c r="B116" s="19"/>
      <c r="C116" s="19"/>
      <c r="D116" s="7"/>
    </row>
    <row r="117" spans="1:14" x14ac:dyDescent="0.35">
      <c r="B117" s="19"/>
      <c r="C117" s="19"/>
      <c r="D117" s="7"/>
    </row>
    <row r="118" spans="1:14" x14ac:dyDescent="0.35">
      <c r="A118" s="19"/>
      <c r="B118" s="19"/>
      <c r="C118" s="19"/>
      <c r="D118" s="7"/>
    </row>
    <row r="119" spans="1:14" x14ac:dyDescent="0.35">
      <c r="A119" s="66" t="s">
        <v>50</v>
      </c>
      <c r="B119" s="19"/>
      <c r="C119" s="19"/>
      <c r="D119" s="7"/>
    </row>
    <row r="120" spans="1:14" x14ac:dyDescent="0.35">
      <c r="A120" s="19"/>
      <c r="B120" s="19"/>
      <c r="C120" s="19"/>
      <c r="D120" s="67">
        <v>2024</v>
      </c>
      <c r="E120" s="67">
        <v>2025</v>
      </c>
      <c r="F120" s="67">
        <v>2026</v>
      </c>
      <c r="G120" s="68">
        <v>2027</v>
      </c>
      <c r="H120" s="68">
        <v>2028</v>
      </c>
      <c r="I120" s="68">
        <v>2029</v>
      </c>
      <c r="J120" s="68">
        <v>2030</v>
      </c>
    </row>
    <row r="121" spans="1:14" x14ac:dyDescent="0.35">
      <c r="A121" s="69" t="s">
        <v>51</v>
      </c>
      <c r="B121" s="69"/>
      <c r="C121" s="69"/>
      <c r="D121" s="46">
        <f>D48</f>
        <v>100000</v>
      </c>
      <c r="E121" s="46">
        <f>E48</f>
        <v>153800</v>
      </c>
      <c r="F121" s="46">
        <f>F48</f>
        <v>394000</v>
      </c>
      <c r="G121" s="46">
        <f t="shared" ref="G121:J121" si="23">G48</f>
        <v>401999.99999999994</v>
      </c>
      <c r="H121" s="46">
        <f t="shared" si="23"/>
        <v>401999.99999999994</v>
      </c>
      <c r="I121" s="46">
        <f t="shared" si="23"/>
        <v>401999.99999999994</v>
      </c>
      <c r="J121" s="46">
        <f t="shared" si="23"/>
        <v>401999.99999999994</v>
      </c>
    </row>
    <row r="122" spans="1:14" x14ac:dyDescent="0.35">
      <c r="A122" s="69" t="s">
        <v>97</v>
      </c>
      <c r="B122" s="69"/>
      <c r="C122" s="69"/>
      <c r="D122" s="46">
        <f>D68</f>
        <v>5000</v>
      </c>
      <c r="E122" s="46">
        <f t="shared" ref="E122:J122" si="24">E68</f>
        <v>6746.0317460317465</v>
      </c>
      <c r="F122" s="46">
        <f t="shared" si="24"/>
        <v>42063.492063492064</v>
      </c>
      <c r="G122" s="46">
        <f t="shared" si="24"/>
        <v>42857.142857142855</v>
      </c>
      <c r="H122" s="46">
        <f t="shared" si="24"/>
        <v>42857.142857142855</v>
      </c>
      <c r="I122" s="46">
        <f t="shared" si="24"/>
        <v>42857.142857142855</v>
      </c>
      <c r="J122" s="46">
        <f t="shared" si="24"/>
        <v>42857.142857142855</v>
      </c>
    </row>
    <row r="123" spans="1:14" x14ac:dyDescent="0.35">
      <c r="A123" s="70" t="s">
        <v>52</v>
      </c>
      <c r="B123" s="70"/>
      <c r="C123" s="70"/>
      <c r="D123" s="47">
        <f>D92</f>
        <v>22500</v>
      </c>
      <c r="E123" s="47">
        <f>E92</f>
        <v>22500</v>
      </c>
      <c r="F123" s="47">
        <f>F92</f>
        <v>22500</v>
      </c>
      <c r="G123" s="47">
        <f t="shared" ref="G123:J123" si="25">G92</f>
        <v>22500</v>
      </c>
      <c r="H123" s="47">
        <f t="shared" si="25"/>
        <v>22500</v>
      </c>
      <c r="I123" s="47">
        <f t="shared" si="25"/>
        <v>22500</v>
      </c>
      <c r="J123" s="47">
        <f t="shared" si="25"/>
        <v>22500</v>
      </c>
    </row>
    <row r="124" spans="1:14" x14ac:dyDescent="0.35">
      <c r="A124" s="70" t="s">
        <v>53</v>
      </c>
      <c r="B124" s="70"/>
      <c r="C124" s="70"/>
      <c r="D124" s="47">
        <f>D93</f>
        <v>1739.9999999999998</v>
      </c>
      <c r="E124" s="47">
        <f t="shared" ref="E124:F124" si="26">E93</f>
        <v>0</v>
      </c>
      <c r="F124" s="47">
        <f t="shared" si="26"/>
        <v>0</v>
      </c>
      <c r="G124" s="47">
        <f t="shared" ref="G124:J124" si="27">G93</f>
        <v>0</v>
      </c>
      <c r="H124" s="47">
        <f t="shared" si="27"/>
        <v>0</v>
      </c>
      <c r="I124" s="47">
        <f t="shared" si="27"/>
        <v>0</v>
      </c>
      <c r="J124" s="47">
        <f t="shared" si="27"/>
        <v>0</v>
      </c>
    </row>
    <row r="125" spans="1:14" x14ac:dyDescent="0.35">
      <c r="A125" s="70" t="s">
        <v>54</v>
      </c>
      <c r="B125" s="70"/>
      <c r="C125" s="70"/>
      <c r="D125" s="47">
        <f>D94</f>
        <v>0</v>
      </c>
      <c r="E125" s="47">
        <f>E94</f>
        <v>129000</v>
      </c>
      <c r="F125" s="47">
        <f>F94</f>
        <v>117000</v>
      </c>
      <c r="G125" s="47">
        <f t="shared" ref="G125:J125" si="28">G94</f>
        <v>99000</v>
      </c>
      <c r="H125" s="47">
        <f t="shared" si="28"/>
        <v>90000</v>
      </c>
      <c r="I125" s="47">
        <f t="shared" si="28"/>
        <v>90000</v>
      </c>
      <c r="J125" s="47">
        <f t="shared" si="28"/>
        <v>90000</v>
      </c>
    </row>
    <row r="126" spans="1:14" x14ac:dyDescent="0.35">
      <c r="A126" s="70" t="s">
        <v>55</v>
      </c>
      <c r="B126" s="70"/>
      <c r="C126" s="70"/>
      <c r="D126" s="47">
        <f>D95</f>
        <v>0</v>
      </c>
      <c r="E126" s="47">
        <f>E95</f>
        <v>3000</v>
      </c>
      <c r="F126" s="47">
        <f>F95</f>
        <v>5940</v>
      </c>
      <c r="G126" s="47">
        <f t="shared" ref="G126:J126" si="29">G95</f>
        <v>11880</v>
      </c>
      <c r="H126" s="47">
        <f t="shared" si="29"/>
        <v>20790</v>
      </c>
      <c r="I126" s="47">
        <f t="shared" si="29"/>
        <v>20790</v>
      </c>
      <c r="J126" s="47">
        <f t="shared" si="29"/>
        <v>20790</v>
      </c>
    </row>
    <row r="127" spans="1:14" x14ac:dyDescent="0.35">
      <c r="A127" s="94" t="s">
        <v>56</v>
      </c>
      <c r="B127" s="94"/>
      <c r="C127" s="94"/>
      <c r="D127" s="46">
        <f>D101+D112</f>
        <v>100000</v>
      </c>
      <c r="E127" s="46">
        <f>E101+E112</f>
        <v>100000</v>
      </c>
      <c r="F127" s="46">
        <f>F101+F112</f>
        <v>60000</v>
      </c>
      <c r="G127" s="46">
        <f t="shared" ref="G127:J127" si="30">G101+G112</f>
        <v>60000</v>
      </c>
      <c r="H127" s="46">
        <f t="shared" si="30"/>
        <v>60000</v>
      </c>
      <c r="I127" s="46">
        <f t="shared" si="30"/>
        <v>60000</v>
      </c>
      <c r="J127" s="46">
        <f t="shared" si="30"/>
        <v>60000</v>
      </c>
    </row>
    <row r="128" spans="1:14" x14ac:dyDescent="0.35">
      <c r="A128" s="94" t="s">
        <v>57</v>
      </c>
      <c r="B128" s="94"/>
      <c r="C128" s="94"/>
      <c r="D128" s="46">
        <f t="shared" ref="D128:F128" si="31">D113</f>
        <v>38400</v>
      </c>
      <c r="E128" s="46">
        <f t="shared" si="31"/>
        <v>38400</v>
      </c>
      <c r="F128" s="46">
        <f t="shared" si="31"/>
        <v>0</v>
      </c>
      <c r="G128" s="46">
        <f t="shared" ref="G128:J128" si="32">G113</f>
        <v>0</v>
      </c>
      <c r="H128" s="46">
        <f t="shared" si="32"/>
        <v>0</v>
      </c>
      <c r="I128" s="46">
        <f t="shared" si="32"/>
        <v>0</v>
      </c>
      <c r="J128" s="46">
        <f t="shared" si="32"/>
        <v>0</v>
      </c>
    </row>
    <row r="129" spans="1:10" x14ac:dyDescent="0.35">
      <c r="A129" s="93" t="s">
        <v>58</v>
      </c>
      <c r="B129" s="93"/>
      <c r="C129" s="93"/>
      <c r="D129" s="47">
        <f>D114</f>
        <v>0</v>
      </c>
      <c r="E129" s="47">
        <f t="shared" ref="E129:J129" si="33">E114</f>
        <v>0</v>
      </c>
      <c r="F129" s="47">
        <f t="shared" si="33"/>
        <v>0</v>
      </c>
      <c r="G129" s="47">
        <f t="shared" si="33"/>
        <v>0</v>
      </c>
      <c r="H129" s="47">
        <f t="shared" si="33"/>
        <v>0</v>
      </c>
      <c r="I129" s="47">
        <f t="shared" si="33"/>
        <v>0</v>
      </c>
      <c r="J129" s="47">
        <f t="shared" si="33"/>
        <v>0</v>
      </c>
    </row>
    <row r="130" spans="1:10" x14ac:dyDescent="0.35">
      <c r="A130" s="93" t="s">
        <v>59</v>
      </c>
      <c r="B130" s="93"/>
      <c r="C130" s="93"/>
      <c r="D130" s="47">
        <f>D115</f>
        <v>0</v>
      </c>
      <c r="E130" s="47">
        <f>E115</f>
        <v>2160</v>
      </c>
      <c r="F130" s="47">
        <f>F115</f>
        <v>9936</v>
      </c>
      <c r="G130" s="47">
        <f t="shared" ref="G130:J130" si="34">G115</f>
        <v>18768</v>
      </c>
      <c r="H130" s="47">
        <f t="shared" si="34"/>
        <v>18768</v>
      </c>
      <c r="I130" s="47">
        <f t="shared" si="34"/>
        <v>18768</v>
      </c>
      <c r="J130" s="47">
        <f t="shared" si="34"/>
        <v>18768</v>
      </c>
    </row>
    <row r="131" spans="1:10" x14ac:dyDescent="0.35">
      <c r="A131" s="72" t="s">
        <v>60</v>
      </c>
      <c r="B131" s="73"/>
      <c r="C131" s="74"/>
      <c r="D131" s="28">
        <f>SUM(D121:D130)</f>
        <v>267640</v>
      </c>
      <c r="E131" s="28">
        <f>SUM(E121:E130)</f>
        <v>455606.03174603172</v>
      </c>
      <c r="F131" s="28">
        <f>SUM(F121:F130)</f>
        <v>651439.49206349207</v>
      </c>
      <c r="G131" s="28">
        <f t="shared" ref="G131:J131" si="35">SUM(G121:G130)</f>
        <v>657005.14285714272</v>
      </c>
      <c r="H131" s="28">
        <f t="shared" si="35"/>
        <v>656915.14285714272</v>
      </c>
      <c r="I131" s="28">
        <f t="shared" si="35"/>
        <v>656915.14285714272</v>
      </c>
      <c r="J131" s="28">
        <f t="shared" si="35"/>
        <v>656915.14285714272</v>
      </c>
    </row>
    <row r="132" spans="1:10" x14ac:dyDescent="0.35">
      <c r="A132" s="19"/>
      <c r="B132" s="19"/>
      <c r="C132" s="19"/>
      <c r="D132" s="7"/>
    </row>
    <row r="133" spans="1:10" x14ac:dyDescent="0.35">
      <c r="A133" s="19"/>
      <c r="B133" s="19"/>
      <c r="C133" s="19"/>
      <c r="D133" s="7"/>
    </row>
    <row r="134" spans="1:10" x14ac:dyDescent="0.35">
      <c r="A134" s="19"/>
      <c r="B134" s="19"/>
      <c r="C134" s="19"/>
      <c r="D134" s="7"/>
    </row>
    <row r="135" spans="1:10" x14ac:dyDescent="0.35">
      <c r="A135" s="19"/>
      <c r="B135" s="19"/>
      <c r="C135" s="19"/>
      <c r="D135" s="7"/>
    </row>
    <row r="136" spans="1:10" x14ac:dyDescent="0.35">
      <c r="A136" s="19"/>
      <c r="B136" s="19"/>
      <c r="C136" s="19"/>
      <c r="D136" s="7"/>
    </row>
    <row r="137" spans="1:10" x14ac:dyDescent="0.35">
      <c r="A137" s="19"/>
      <c r="B137" s="19"/>
      <c r="C137" s="19"/>
      <c r="D137" s="7"/>
    </row>
    <row r="138" spans="1:10" x14ac:dyDescent="0.35">
      <c r="A138" s="19"/>
      <c r="B138" s="19"/>
      <c r="C138" s="19"/>
      <c r="D138" s="7"/>
    </row>
  </sheetData>
  <mergeCells count="69">
    <mergeCell ref="A111:C111"/>
    <mergeCell ref="E62:F62"/>
    <mergeCell ref="A62:D62"/>
    <mergeCell ref="E86:F86"/>
    <mergeCell ref="A67:B67"/>
    <mergeCell ref="L1:N1"/>
    <mergeCell ref="A8:D8"/>
    <mergeCell ref="A34:A38"/>
    <mergeCell ref="A42:D42"/>
    <mergeCell ref="A54:A58"/>
    <mergeCell ref="A13:C13"/>
    <mergeCell ref="A14:C14"/>
    <mergeCell ref="A19:C19"/>
    <mergeCell ref="A22:C22"/>
    <mergeCell ref="A21:C21"/>
    <mergeCell ref="A47:B47"/>
    <mergeCell ref="A52:F52"/>
    <mergeCell ref="A53:F53"/>
    <mergeCell ref="A2:F2"/>
    <mergeCell ref="A5:F5"/>
    <mergeCell ref="A48:C48"/>
    <mergeCell ref="A130:C130"/>
    <mergeCell ref="A115:C115"/>
    <mergeCell ref="A127:C127"/>
    <mergeCell ref="A71:F71"/>
    <mergeCell ref="A95:C95"/>
    <mergeCell ref="A92:C92"/>
    <mergeCell ref="A94:C94"/>
    <mergeCell ref="A113:C113"/>
    <mergeCell ref="A128:C128"/>
    <mergeCell ref="A93:C93"/>
    <mergeCell ref="A104:F104"/>
    <mergeCell ref="A86:D86"/>
    <mergeCell ref="A129:C129"/>
    <mergeCell ref="A114:C114"/>
    <mergeCell ref="A112:C112"/>
    <mergeCell ref="A74:F74"/>
    <mergeCell ref="B6:F6"/>
    <mergeCell ref="E42:F42"/>
    <mergeCell ref="A39:F39"/>
    <mergeCell ref="A33:F33"/>
    <mergeCell ref="A1:D1"/>
    <mergeCell ref="E1:F1"/>
    <mergeCell ref="A40:F40"/>
    <mergeCell ref="A17:C17"/>
    <mergeCell ref="A27:C27"/>
    <mergeCell ref="A28:C28"/>
    <mergeCell ref="A10:C10"/>
    <mergeCell ref="A16:C16"/>
    <mergeCell ref="A18:C18"/>
    <mergeCell ref="A3:F3"/>
    <mergeCell ref="A4:F4"/>
    <mergeCell ref="A32:F32"/>
    <mergeCell ref="G1:I1"/>
    <mergeCell ref="A11:C11"/>
    <mergeCell ref="A101:C101"/>
    <mergeCell ref="A100:C100"/>
    <mergeCell ref="A106:C106"/>
    <mergeCell ref="A91:C91"/>
    <mergeCell ref="A24:C24"/>
    <mergeCell ref="A25:C25"/>
    <mergeCell ref="A23:C23"/>
    <mergeCell ref="A43:D44"/>
    <mergeCell ref="A63:D64"/>
    <mergeCell ref="A87:D88"/>
    <mergeCell ref="A59:F59"/>
    <mergeCell ref="A60:F60"/>
    <mergeCell ref="A76:A79"/>
    <mergeCell ref="A68:C68"/>
  </mergeCells>
  <dataValidations count="3">
    <dataValidation type="list" allowBlank="1" showInputMessage="1" showErrorMessage="1" sqref="E42:F42" xr:uid="{7ED4B4C5-9AD0-4E55-B6CD-FC575E009E55}">
      <formula1>$C$35:$C$38</formula1>
    </dataValidation>
    <dataValidation type="list" allowBlank="1" showInputMessage="1" showErrorMessage="1" sqref="E62:F62" xr:uid="{88C285B8-CF12-4C7F-A0B2-BE9269FE754D}">
      <formula1>$C$55:$C$58</formula1>
    </dataValidation>
    <dataValidation type="list" allowBlank="1" showInputMessage="1" showErrorMessage="1" sqref="E86:F86" xr:uid="{2ADA4E09-598B-4797-8730-59B7CD6AEE3A}">
      <formula1>$C$76:$C$79</formula1>
    </dataValidation>
  </dataValidations>
  <hyperlinks>
    <hyperlink ref="E1:F1" r:id="rId1" display="Délibération du 04 octobre 2024" xr:uid="{E40502FA-470D-44A8-A51A-A83668413DD9}"/>
    <hyperlink ref="G1:I1" r:id="rId2" display="Délibération du  25 octobre 2025" xr:uid="{7450E051-9456-4383-815F-8349F42B3E23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D239119-CE48-4A8C-8338-5B14AAEC154E}">
          <x14:formula1>
            <xm:f>'Cadre d''utilisation'!$AA$2:$AA$3</xm:f>
          </x14:formula1>
          <xm:sqref>D10 D13 D16 D21 D27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31194-7886-4C7B-93D3-D36A989EED9C}">
  <dimension ref="C2:M21"/>
  <sheetViews>
    <sheetView topLeftCell="B1" workbookViewId="0">
      <selection activeCell="E20" sqref="E20"/>
    </sheetView>
  </sheetViews>
  <sheetFormatPr baseColWidth="10" defaultColWidth="11.453125" defaultRowHeight="14.5" x14ac:dyDescent="0.35"/>
  <cols>
    <col min="6" max="6" width="17.54296875" customWidth="1"/>
    <col min="8" max="8" width="23.54296875" customWidth="1"/>
    <col min="9" max="9" width="14.453125" customWidth="1"/>
  </cols>
  <sheetData>
    <row r="2" spans="3:13" ht="14.5" customHeight="1" x14ac:dyDescent="0.35">
      <c r="C2" t="s">
        <v>98</v>
      </c>
      <c r="H2" t="s">
        <v>99</v>
      </c>
      <c r="I2" t="s">
        <v>100</v>
      </c>
    </row>
    <row r="4" spans="3:13" x14ac:dyDescent="0.35">
      <c r="C4" t="s">
        <v>0</v>
      </c>
      <c r="F4" s="79"/>
      <c r="H4" t="s">
        <v>89</v>
      </c>
      <c r="I4" t="s">
        <v>101</v>
      </c>
      <c r="M4" s="12"/>
    </row>
    <row r="5" spans="3:13" x14ac:dyDescent="0.35">
      <c r="C5" t="s">
        <v>2</v>
      </c>
      <c r="F5" s="79"/>
      <c r="H5" t="s">
        <v>90</v>
      </c>
      <c r="I5" t="s">
        <v>102</v>
      </c>
      <c r="M5" s="12"/>
    </row>
    <row r="6" spans="3:13" x14ac:dyDescent="0.35">
      <c r="F6" s="79"/>
      <c r="H6" t="s">
        <v>92</v>
      </c>
      <c r="M6" s="12"/>
    </row>
    <row r="7" spans="3:13" x14ac:dyDescent="0.35">
      <c r="F7" s="79"/>
      <c r="H7" t="s">
        <v>93</v>
      </c>
      <c r="M7" s="12"/>
    </row>
    <row r="19" ht="28.75" customHeight="1" x14ac:dyDescent="0.35"/>
    <row r="20" ht="16.75" customHeight="1" x14ac:dyDescent="0.35"/>
    <row r="21" ht="16.75" customHeight="1" x14ac:dyDescent="0.35"/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318643BCCE24468A05AAFB2D051F5B" ma:contentTypeVersion="6" ma:contentTypeDescription="Create a new document." ma:contentTypeScope="" ma:versionID="bad221e69b9c22ec92550ac54274a76a">
  <xsd:schema xmlns:xsd="http://www.w3.org/2001/XMLSchema" xmlns:xs="http://www.w3.org/2001/XMLSchema" xmlns:p="http://schemas.microsoft.com/office/2006/metadata/properties" xmlns:ns2="e5ffbe88-c814-4043-9550-2f4d23e9c9cc" xmlns:ns3="2ecfafac-6cd4-46a5-b53e-a37be1b855c2" targetNamespace="http://schemas.microsoft.com/office/2006/metadata/properties" ma:root="true" ma:fieldsID="81dd3258ac75eb799d893d076a1dc241" ns2:_="" ns3:_="">
    <xsd:import namespace="e5ffbe88-c814-4043-9550-2f4d23e9c9cc"/>
    <xsd:import namespace="2ecfafac-6cd4-46a5-b53e-a37be1b855c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ffbe88-c814-4043-9550-2f4d23e9c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cfafac-6cd4-46a5-b53e-a37be1b855c2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DAD0DBB-F116-4AC4-AA2B-E488D59E75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5ffbe88-c814-4043-9550-2f4d23e9c9cc"/>
    <ds:schemaRef ds:uri="2ecfafac-6cd4-46a5-b53e-a37be1b855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46F0D8E-5285-4B10-84CC-A780CB2C3AE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81F595F-675D-417A-BAFB-15780BF9BA23}">
  <ds:schemaRefs>
    <ds:schemaRef ds:uri="http://purl.org/dc/terms/"/>
    <ds:schemaRef ds:uri="e5ffbe88-c814-4043-9550-2f4d23e9c9cc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2ecfafac-6cd4-46a5-b53e-a37be1b855c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Cadre d'utilisation</vt:lpstr>
      <vt:lpstr>Simulateur AERMC</vt:lpstr>
      <vt:lpstr>Feuil1</vt:lpstr>
      <vt:lpstr>superficielles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Christophe Lapasin</dc:creator>
  <cp:keywords/>
  <dc:description/>
  <cp:lastModifiedBy>GOYON Thomas</cp:lastModifiedBy>
  <cp:revision/>
  <dcterms:created xsi:type="dcterms:W3CDTF">2024-11-28T09:21:52Z</dcterms:created>
  <dcterms:modified xsi:type="dcterms:W3CDTF">2025-11-18T08:28:02Z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0x01010001318643BCCE24468A05AAFB2D051F5B</vt:lpwstr>
  </property>
</Properties>
</file>